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iepilogo Nazionale" sheetId="1" r:id="rId1"/>
    <sheet name="Dati per Prefettura" sheetId="2" r:id="rId2"/>
    <sheet name="Dati per Reg. Prefettura" sheetId="3" r:id="rId3"/>
    <sheet name="Tempi conv. per Prefettura" sheetId="4" r:id="rId4"/>
    <sheet name="Tempi conv. Reg.Provincia" sheetId="5" r:id="rId5"/>
  </sheets>
  <definedNames/>
  <calcPr fullCalcOnLoad="1"/>
</workbook>
</file>

<file path=xl/sharedStrings.xml><?xml version="1.0" encoding="utf-8"?>
<sst xmlns="http://schemas.openxmlformats.org/spreadsheetml/2006/main" count="1191" uniqueCount="197">
  <si>
    <t>RIEPILOGO NAZIONALE - AGGIORNAMENTO DAL 09/12/2010 AL 11/02/2015</t>
  </si>
  <si>
    <t/>
  </si>
  <si>
    <t>Totale richieste di test</t>
  </si>
  <si>
    <t>Totale sedi</t>
  </si>
  <si>
    <t xml:space="preserve">Totale sessioni di test </t>
  </si>
  <si>
    <t>Totale stranieri convocati</t>
  </si>
  <si>
    <t xml:space="preserve">di cui </t>
  </si>
  <si>
    <t>Stranieri convocati oltre la data d'aggiornamento del report statistico</t>
  </si>
  <si>
    <t>Stranieri convocati entro la data d'aggiornamento del report statistico</t>
  </si>
  <si>
    <t>Esiti sessione test:</t>
  </si>
  <si>
    <t>Totale non ammessi*</t>
  </si>
  <si>
    <t>Totale assenti giustificati al test</t>
  </si>
  <si>
    <t>Totale assenti ingiustificati al test</t>
  </si>
  <si>
    <t>Totale presenti</t>
  </si>
  <si>
    <t>Totale test superati</t>
  </si>
  <si>
    <t>Totale test non superati</t>
  </si>
  <si>
    <t>DATI PER PREFETTURA - AGGIORNAMENTO DAL 09/12/2010 AL 11/02/2015</t>
  </si>
  <si>
    <t>Provincia</t>
  </si>
  <si>
    <t>Richieste di test</t>
  </si>
  <si>
    <t>Numero sedi</t>
  </si>
  <si>
    <t>Numero sessioni di test</t>
  </si>
  <si>
    <t>Stranieri convocati</t>
  </si>
  <si>
    <t xml:space="preserve">Esiti sessioni di test </t>
  </si>
  <si>
    <t xml:space="preserve">Sessioni programmate </t>
  </si>
  <si>
    <t xml:space="preserve">Sessioni svolte </t>
  </si>
  <si>
    <t xml:space="preserve">Totale convocati </t>
  </si>
  <si>
    <t>Convocati oltre la data di aggiornamento del report</t>
  </si>
  <si>
    <t>Convocati entro la data di aggiornamento del report</t>
  </si>
  <si>
    <t>Non ammessi al test</t>
  </si>
  <si>
    <t xml:space="preserve">Assenti giustificati al test </t>
  </si>
  <si>
    <t xml:space="preserve">Presenti </t>
  </si>
  <si>
    <t>Test superati</t>
  </si>
  <si>
    <t xml:space="preserve">Test non superati </t>
  </si>
  <si>
    <t>Assenti ingiustificati al test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</si>
  <si>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</si>
  <si>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</si>
  <si>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</si>
  <si>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</si>
  <si>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</si>
  <si>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</si>
  <si>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</si>
  <si>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</si>
  <si>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</si>
  <si>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</si>
  <si>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</si>
  <si>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</si>
  <si>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</si>
  <si>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</si>
  <si>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</si>
  <si>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</si>
  <si>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</si>
  <si>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</si>
  <si>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</si>
  <si>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</si>
  <si>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</si>
  <si>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</si>
  <si>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</si>
  <si>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</si>
  <si>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</si>
  <si>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</si>
  <si>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</si>
  <si>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</si>
  <si>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</si>
  <si>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</si>
  <si>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</si>
  <si>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</si>
  <si>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</si>
  <si>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</si>
  <si>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</si>
  <si>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</si>
  <si>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</si>
  <si>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</si>
  <si>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</si>
  <si>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</si>
  <si>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</si>
  <si>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</si>
  <si>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</si>
  <si>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</si>
  <si>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</si>
  <si>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</si>
  <si>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</si>
  <si>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</si>
  <si>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</si>
  <si>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</si>
  <si>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</si>
  <si>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</si>
  <si>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Messina</t>
  </si>
  <si>
    <t>Milano</t>
  </si>
  <si>
    <t>Modena</t>
  </si>
  <si>
    <t>Monza Brianza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</si>
  <si>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</si>
  <si>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</si>
  <si>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</si>
  <si>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</si>
  <si>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</si>
  <si>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</si>
  <si>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</si>
  <si>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</si>
  <si>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</si>
  <si>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</si>
  <si>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</si>
  <si>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</si>
  <si>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</si>
  <si>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</si>
  <si>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</si>
  <si>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</si>
  <si>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</si>
  <si>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</si>
  <si>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</si>
  <si>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</si>
  <si>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</si>
  <si>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</si>
  <si>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</si>
  <si>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</si>
  <si>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</si>
  <si>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</si>
  <si>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</si>
  <si>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</si>
  <si>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</si>
  <si>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</si>
  <si>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</si>
  <si>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</si>
  <si>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</si>
  <si>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</si>
  <si>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</si>
  <si>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</si>
  <si>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</si>
  <si>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</si>
  <si>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</si>
  <si>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</si>
  <si>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</si>
  <si>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</si>
  <si>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 Cusio Ossola</t>
  </si>
  <si>
    <t>Vercelli</t>
  </si>
  <si>
    <t>Verona</t>
  </si>
  <si>
    <t>Vibo Valentia</t>
  </si>
  <si>
    <t>Vicenza</t>
  </si>
  <si>
    <t>Viterbo</t>
  </si>
  <si>
    <t>Totale</t>
  </si>
  <si>
    <t>DATI PER PREFETTURA - REGIONE AGGIORNAMENTO DAL 09/12/2010 AL 11/02/2015</t>
  </si>
  <si>
    <t>Regione</t>
  </si>
  <si>
    <t xml:space="preserve">Assenti ingiustificati al test </t>
  </si>
  <si>
    <t>ABRUZZO</t>
  </si>
  <si>
    <t>BASILICATA</t>
  </si>
  <si>
    <t>CALABRIA</t>
  </si>
  <si>
    <t>CAMPANIA</t>
  </si>
  <si>
    <t>EMILIA 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</si>
  <si>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</si>
  <si>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</si>
  <si>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</si>
  <si>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</si>
  <si>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</si>
  <si>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</si>
  <si>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</si>
  <si>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</si>
  <si>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</si>
  <si>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</si>
  <si>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</si>
  <si>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</si>
  <si>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</si>
  <si>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</si>
  <si>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</si>
  <si>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Legenda:</t>
  </si>
  <si>
    <t>Richieste test:</t>
  </si>
  <si>
    <t xml:space="preserve">  Domande presentate dagli stranieri per lo svolgimento del test di conoscenza della lingua italiana ai fini dell'ottenimento del permesso Ce per soggiornanti di lungo periodo</t>
  </si>
  <si>
    <t>N. sedi:</t>
  </si>
  <si>
    <t xml:space="preserve">  Sedi ove si svolge il test di italiano</t>
  </si>
  <si>
    <t>N. sessioni di test programmate:</t>
  </si>
  <si>
    <t xml:space="preserve">  Sessioni di test pianificate dal 09/12/2010</t>
  </si>
  <si>
    <t>N. sessioni di test effettuate:</t>
  </si>
  <si>
    <t xml:space="preserve">  Sessioni di test svolte dal 09/12/2010 alla data di aggiornamento indicata nel report statistico</t>
  </si>
  <si>
    <t>Stranieri convocati:</t>
  </si>
  <si>
    <t xml:space="preserve">  Domande di test per le quali e' stata fissata la data di esame suddivisi in:</t>
  </si>
  <si>
    <t>Totali convocati</t>
  </si>
  <si>
    <t xml:space="preserve">  Totale domande di test totali per le quali e' stata fissata la data di esame entro e oltre la data di aggiornamento indicata nel report statistico</t>
  </si>
  <si>
    <t>Convocati oltre la data  di aggiornamento del report</t>
  </si>
  <si>
    <t xml:space="preserve">  Domande di test per le quali e' stata fissata la data di esame oltre la data data di aggiornamento indicata nel report statistico</t>
  </si>
  <si>
    <t xml:space="preserve">  Domande di test per le quali e' stata fissata la data di esame entro la data di aggiornamento indicata nel report statistico</t>
  </si>
  <si>
    <t>Esiti sessioni di test:</t>
  </si>
  <si>
    <t xml:space="preserve">  Esiti delle sessioni di test inseriti a sistema dal 09/12/2010 alla data di aggiornamento indicata nel report statistico; il totale degli esiti puo' differire dai "Convocati entro la data di aggiornamento del report" in quanto non ancora inseriti dalle Prefetture. Gli esiti si suddividono in:</t>
  </si>
  <si>
    <t xml:space="preserve">  N. stranieri non ammessi al test per irregolarita'  nell'identificazione</t>
  </si>
  <si>
    <t xml:space="preserve">  N. stranieri non presenti alla sessione di test per la quale sono stati convocati</t>
  </si>
  <si>
    <t xml:space="preserve">Totali presenti </t>
  </si>
  <si>
    <t xml:space="preserve">  Totale presenti alle sessioni di test, ovvero la somma dei test superati e non superati </t>
  </si>
  <si>
    <t xml:space="preserve">  N. stranieri che hanno superato il test</t>
  </si>
  <si>
    <t>Test non superati</t>
  </si>
  <si>
    <t xml:space="preserve">  N. stranieri che non hanno superato il test</t>
  </si>
  <si>
    <t>Note:</t>
  </si>
  <si>
    <t>(1) I dati della provincia di Ascoli Piceno  comprendono i dati della provincia di Fermo</t>
  </si>
  <si>
    <t>(2) I dati della provincia di Bari  comprendono i dati della provincia di Barletta-Andria-Trani</t>
  </si>
  <si>
    <t>(3) I dati della provincia di Cagliari comprendono i dati della provincia di Carbonio-Iglesias, Medio-Campidano</t>
  </si>
  <si>
    <t>(4) I dati della provincia di Nuoro comprendono i dati della provincia di Ogliastra</t>
  </si>
  <si>
    <t>(5) I dati della provincia di Sassari comprendono i dati della provincia di Olbia-Tempio</t>
  </si>
  <si>
    <t>TEMPI DI CONVOCAZIONE - AGGIORNAMENTO DAL 09/12/2010 AL 11/02/2015</t>
  </si>
  <si>
    <t xml:space="preserve">Totale convocazioni entro i 60gg </t>
  </si>
  <si>
    <t>Totale convocazioni oltre i 60gg</t>
  </si>
  <si>
    <t>Totale Nazionale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</si>
</sst>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#.0"/>
  </numFmts>
  <fonts count="39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right" wrapText="1"/>
    </xf>
    <xf numFmtId="0" fontId="3" fillId="37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9</xdr:col>
      <xdr:colOff>476250</xdr:colOff>
      <xdr:row>35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3725"/>
          <a:ext cx="114204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2" width="62.421875" style="0" customWidth="1"/>
    <col min="3" max="3" width="23.421875" style="0" customWidth="1"/>
  </cols>
  <sheetData>
    <row r="1" spans="2:3" ht="30" customHeight="1">
      <c r="B1" s="28" t="s">
        <v>0</v>
      </c>
      <c r="C1" s="29"/>
    </row>
    <row r="2" spans="2:3" ht="12.75">
      <c r="B2" s="30" t="s">
        <v>1</v>
      </c>
      <c r="C2" s="29"/>
    </row>
    <row r="3" spans="2:3" ht="12.75">
      <c r="B3" s="1" t="s">
        <v>2</v>
      </c>
      <c r="C3" s="2">
        <v>693017</v>
      </c>
    </row>
    <row r="4" spans="2:3" ht="12.75">
      <c r="B4" s="1" t="s">
        <v>3</v>
      </c>
      <c r="C4" s="2">
        <v>416</v>
      </c>
    </row>
    <row r="5" spans="2:3" ht="12.75">
      <c r="B5" s="1" t="s">
        <v>4</v>
      </c>
      <c r="C5" s="2">
        <v>20622</v>
      </c>
    </row>
    <row r="6" spans="2:3" ht="12.75">
      <c r="B6" s="1" t="s">
        <v>5</v>
      </c>
      <c r="C6" s="2">
        <v>650351</v>
      </c>
    </row>
    <row r="7" spans="2:3" ht="12.75">
      <c r="B7" s="1" t="s">
        <v>6</v>
      </c>
      <c r="C7" s="2" t="s">
        <v>1</v>
      </c>
    </row>
    <row r="8" spans="2:3" ht="12.75">
      <c r="B8" s="1" t="s">
        <v>7</v>
      </c>
      <c r="C8" s="2">
        <v>22285</v>
      </c>
    </row>
    <row r="9" spans="2:3" ht="12.75">
      <c r="B9" s="1" t="s">
        <v>8</v>
      </c>
      <c r="C9" s="2">
        <v>628066</v>
      </c>
    </row>
    <row r="10" spans="2:3" ht="12.75">
      <c r="B10" s="1" t="s">
        <v>9</v>
      </c>
      <c r="C10" s="2" t="s">
        <v>1</v>
      </c>
    </row>
    <row r="11" spans="2:3" ht="12.75">
      <c r="B11" s="1" t="s">
        <v>10</v>
      </c>
      <c r="C11" s="2">
        <v>1123</v>
      </c>
    </row>
    <row r="12" spans="2:3" ht="12.75">
      <c r="B12" s="1" t="s">
        <v>11</v>
      </c>
      <c r="C12" s="2">
        <v>105245</v>
      </c>
    </row>
    <row r="13" spans="2:3" ht="12.75">
      <c r="B13" s="1" t="s">
        <v>12</v>
      </c>
      <c r="C13" s="2">
        <v>33481</v>
      </c>
    </row>
    <row r="14" spans="2:3" ht="12.75">
      <c r="B14" s="1" t="s">
        <v>13</v>
      </c>
      <c r="C14" s="2">
        <v>483473</v>
      </c>
    </row>
    <row r="15" spans="2:3" ht="12.75">
      <c r="B15" s="1" t="s">
        <v>6</v>
      </c>
      <c r="C15" s="2" t="s">
        <v>1</v>
      </c>
    </row>
    <row r="16" spans="2:3" ht="12.75">
      <c r="B16" s="1" t="s">
        <v>14</v>
      </c>
      <c r="C16" s="2">
        <v>386280</v>
      </c>
    </row>
    <row r="17" spans="2:3" ht="12.75">
      <c r="B17" s="1" t="s">
        <v>15</v>
      </c>
      <c r="C17" s="2">
        <v>97193</v>
      </c>
    </row>
  </sheetData>
  <sheetProtection/>
  <mergeCells count="2">
    <mergeCell ref="B1:C1"/>
    <mergeCell ref="B2:C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55">
      <selection activeCell="A1" sqref="A1:N1"/>
    </sheetView>
  </sheetViews>
  <sheetFormatPr defaultColWidth="9.140625" defaultRowHeight="12.75"/>
  <cols>
    <col min="1" max="1" width="23.421875" style="0" customWidth="1"/>
    <col min="2" max="2" width="11.7109375" style="0" customWidth="1"/>
    <col min="3" max="3" width="21.421875" style="0" customWidth="1"/>
    <col min="4" max="6" width="11.7109375" style="0" customWidth="1"/>
    <col min="7" max="8" width="13.7109375" style="0" customWidth="1"/>
    <col min="9" max="14" width="11.7109375" style="0" customWidth="1"/>
  </cols>
  <sheetData>
    <row r="1" spans="1:14" ht="15" customHeight="1">
      <c r="A1" s="31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customHeight="1">
      <c r="A2" s="32" t="s">
        <v>17</v>
      </c>
      <c r="B2" s="32" t="s">
        <v>18</v>
      </c>
      <c r="C2" s="32" t="s">
        <v>19</v>
      </c>
      <c r="D2" s="32" t="s">
        <v>20</v>
      </c>
      <c r="E2" s="32"/>
      <c r="F2" s="32" t="s">
        <v>21</v>
      </c>
      <c r="G2" s="32"/>
      <c r="H2" s="32"/>
      <c r="I2" s="32" t="s">
        <v>22</v>
      </c>
      <c r="J2" s="32"/>
      <c r="K2" s="32"/>
      <c r="L2" s="32"/>
      <c r="M2" s="32"/>
      <c r="N2" s="32"/>
    </row>
    <row r="3" spans="1:14" ht="54.75" customHeight="1">
      <c r="A3" s="32"/>
      <c r="B3" s="32"/>
      <c r="C3" s="32"/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</row>
    <row r="4" spans="1:14" ht="12.75">
      <c r="A4" s="4" t="s">
        <v>34</v>
      </c>
      <c r="B4" s="5">
        <v>977</v>
      </c>
      <c r="C4" s="5">
        <v>8</v>
      </c>
      <c r="D4" s="5">
        <v>87</v>
      </c>
      <c r="E4" s="5">
        <v>55</v>
      </c>
      <c r="F4" s="5">
        <v>839</v>
      </c>
      <c r="G4" s="5">
        <v>0</v>
      </c>
      <c r="H4" s="5">
        <v>839</v>
      </c>
      <c r="I4" s="5">
        <v>1</v>
      </c>
      <c r="J4" s="5">
        <v>160</v>
      </c>
      <c r="K4" s="5">
        <v>617</v>
      </c>
      <c r="L4" s="5">
        <v>553</v>
      </c>
      <c r="M4" s="5">
        <v>64</v>
      </c>
      <c r="N4" s="5">
        <v>59</v>
      </c>
    </row>
    <row r="5" spans="1:14" ht="12.75">
      <c r="A5" s="4" t="s">
        <v>35</v>
      </c>
      <c r="B5" s="5">
        <v>5088</v>
      </c>
      <c r="C5" s="5">
        <v>3</v>
      </c>
      <c r="D5" s="5">
        <v>157</v>
      </c>
      <c r="E5" s="5">
        <v>141</v>
      </c>
      <c r="F5" s="5">
        <v>4900</v>
      </c>
      <c r="G5" s="5">
        <v>243</v>
      </c>
      <c r="H5" s="5">
        <v>4657</v>
      </c>
      <c r="I5" s="5">
        <v>7</v>
      </c>
      <c r="J5" s="5">
        <v>683</v>
      </c>
      <c r="K5" s="5">
        <v>3666</v>
      </c>
      <c r="L5" s="5">
        <v>3349</v>
      </c>
      <c r="M5" s="5">
        <v>317</v>
      </c>
      <c r="N5" s="5">
        <v>272</v>
      </c>
    </row>
    <row r="6" spans="1:14" ht="12.75">
      <c r="A6" s="4" t="s">
        <v>36</v>
      </c>
      <c r="B6" s="5">
        <v>6517</v>
      </c>
      <c r="C6" s="5">
        <v>4</v>
      </c>
      <c r="D6" s="5">
        <v>202</v>
      </c>
      <c r="E6" s="5">
        <v>161</v>
      </c>
      <c r="F6" s="5">
        <v>6289</v>
      </c>
      <c r="G6" s="5">
        <v>341</v>
      </c>
      <c r="H6" s="5">
        <v>5948</v>
      </c>
      <c r="I6" s="5">
        <v>5</v>
      </c>
      <c r="J6" s="5">
        <v>1005</v>
      </c>
      <c r="K6" s="5">
        <v>4686</v>
      </c>
      <c r="L6" s="5">
        <v>3293</v>
      </c>
      <c r="M6" s="5">
        <v>1393</v>
      </c>
      <c r="N6" s="5">
        <v>251</v>
      </c>
    </row>
    <row r="7" spans="1:14" ht="12.75">
      <c r="A7" s="4" t="s">
        <v>37</v>
      </c>
      <c r="B7" s="5">
        <v>1446</v>
      </c>
      <c r="C7" s="5">
        <v>1</v>
      </c>
      <c r="D7" s="5">
        <v>48</v>
      </c>
      <c r="E7" s="5">
        <v>45</v>
      </c>
      <c r="F7" s="5">
        <v>1403</v>
      </c>
      <c r="G7" s="5">
        <v>38</v>
      </c>
      <c r="H7" s="5">
        <v>1365</v>
      </c>
      <c r="I7" s="5">
        <v>0</v>
      </c>
      <c r="J7" s="5">
        <v>201</v>
      </c>
      <c r="K7" s="5">
        <v>1137</v>
      </c>
      <c r="L7" s="5">
        <v>867</v>
      </c>
      <c r="M7" s="5">
        <v>270</v>
      </c>
      <c r="N7" s="5">
        <v>27</v>
      </c>
    </row>
    <row r="8" spans="1:14" ht="12.75">
      <c r="A8" s="4" t="s">
        <v>38</v>
      </c>
      <c r="B8" s="5">
        <v>4716</v>
      </c>
      <c r="C8" s="5">
        <v>1</v>
      </c>
      <c r="D8" s="5">
        <v>112</v>
      </c>
      <c r="E8" s="5">
        <v>105</v>
      </c>
      <c r="F8" s="5">
        <v>4544</v>
      </c>
      <c r="G8" s="5">
        <v>113</v>
      </c>
      <c r="H8" s="5">
        <v>4431</v>
      </c>
      <c r="I8" s="5">
        <v>2</v>
      </c>
      <c r="J8" s="5">
        <v>833</v>
      </c>
      <c r="K8" s="5">
        <v>3372</v>
      </c>
      <c r="L8" s="5">
        <v>2221</v>
      </c>
      <c r="M8" s="5">
        <v>1151</v>
      </c>
      <c r="N8" s="5">
        <v>206</v>
      </c>
    </row>
    <row r="9" spans="1:14" ht="12.75">
      <c r="A9" s="4" t="s">
        <v>39</v>
      </c>
      <c r="B9" s="5">
        <v>5520</v>
      </c>
      <c r="C9" s="5">
        <v>3</v>
      </c>
      <c r="D9" s="5">
        <v>142</v>
      </c>
      <c r="E9" s="5">
        <v>100</v>
      </c>
      <c r="F9" s="5">
        <v>5243</v>
      </c>
      <c r="G9" s="5">
        <v>0</v>
      </c>
      <c r="H9" s="5">
        <v>5243</v>
      </c>
      <c r="I9" s="5">
        <v>6</v>
      </c>
      <c r="J9" s="5">
        <v>956</v>
      </c>
      <c r="K9" s="5">
        <v>4067</v>
      </c>
      <c r="L9" s="5">
        <v>2909</v>
      </c>
      <c r="M9" s="5">
        <v>1158</v>
      </c>
      <c r="N9" s="5">
        <v>193</v>
      </c>
    </row>
    <row r="10" spans="1:14" ht="12.75">
      <c r="A10" s="4" t="s">
        <v>40</v>
      </c>
      <c r="B10" s="5">
        <v>2721</v>
      </c>
      <c r="C10" s="5">
        <v>2</v>
      </c>
      <c r="D10" s="5">
        <v>111</v>
      </c>
      <c r="E10" s="5">
        <v>72</v>
      </c>
      <c r="F10" s="5">
        <v>2640</v>
      </c>
      <c r="G10" s="5">
        <v>79</v>
      </c>
      <c r="H10" s="5">
        <v>2561</v>
      </c>
      <c r="I10" s="5">
        <v>0</v>
      </c>
      <c r="J10" s="5">
        <v>431</v>
      </c>
      <c r="K10" s="5">
        <v>2025</v>
      </c>
      <c r="L10" s="5">
        <v>1818</v>
      </c>
      <c r="M10" s="5">
        <v>207</v>
      </c>
      <c r="N10" s="5">
        <v>105</v>
      </c>
    </row>
    <row r="11" spans="1:14" ht="12.75">
      <c r="A11" s="4" t="s">
        <v>41</v>
      </c>
      <c r="B11" s="5">
        <v>1801</v>
      </c>
      <c r="C11" s="5">
        <v>1</v>
      </c>
      <c r="D11" s="5">
        <v>275</v>
      </c>
      <c r="E11" s="5">
        <v>53</v>
      </c>
      <c r="F11" s="5">
        <v>1739</v>
      </c>
      <c r="G11" s="5">
        <v>33</v>
      </c>
      <c r="H11" s="5">
        <v>1706</v>
      </c>
      <c r="I11" s="5">
        <v>27</v>
      </c>
      <c r="J11" s="5">
        <v>227</v>
      </c>
      <c r="K11" s="5">
        <v>1411</v>
      </c>
      <c r="L11" s="5">
        <v>1240</v>
      </c>
      <c r="M11" s="5">
        <v>171</v>
      </c>
      <c r="N11" s="5">
        <v>40</v>
      </c>
    </row>
    <row r="12" spans="1:14" ht="12.75">
      <c r="A12" s="4" t="s">
        <v>42</v>
      </c>
      <c r="B12" s="5">
        <v>9289</v>
      </c>
      <c r="C12" s="5">
        <v>2</v>
      </c>
      <c r="D12" s="5">
        <v>190</v>
      </c>
      <c r="E12" s="5">
        <v>186</v>
      </c>
      <c r="F12" s="5">
        <v>8464</v>
      </c>
      <c r="G12" s="5">
        <v>150</v>
      </c>
      <c r="H12" s="5">
        <v>8314</v>
      </c>
      <c r="I12" s="5">
        <v>13</v>
      </c>
      <c r="J12" s="5">
        <v>1346</v>
      </c>
      <c r="K12" s="5">
        <v>6342</v>
      </c>
      <c r="L12" s="5">
        <v>5088</v>
      </c>
      <c r="M12" s="5">
        <v>1254</v>
      </c>
      <c r="N12" s="5">
        <v>613</v>
      </c>
    </row>
    <row r="13" spans="1:14" ht="12.75">
      <c r="A13" s="4" t="s">
        <v>43</v>
      </c>
      <c r="B13" s="5">
        <v>1837</v>
      </c>
      <c r="C13" s="5">
        <v>3</v>
      </c>
      <c r="D13" s="5">
        <v>89</v>
      </c>
      <c r="E13" s="5">
        <v>51</v>
      </c>
      <c r="F13" s="5">
        <v>1800</v>
      </c>
      <c r="G13" s="5">
        <v>21</v>
      </c>
      <c r="H13" s="5">
        <v>1779</v>
      </c>
      <c r="I13" s="5">
        <v>0</v>
      </c>
      <c r="J13" s="5">
        <v>178</v>
      </c>
      <c r="K13" s="5">
        <v>1535</v>
      </c>
      <c r="L13" s="5">
        <v>1191</v>
      </c>
      <c r="M13" s="5">
        <v>344</v>
      </c>
      <c r="N13" s="5">
        <v>66</v>
      </c>
    </row>
    <row r="14" spans="1:14" ht="12.75">
      <c r="A14" s="4" t="s">
        <v>44</v>
      </c>
      <c r="B14" s="5">
        <v>965</v>
      </c>
      <c r="C14" s="5">
        <v>1</v>
      </c>
      <c r="D14" s="5">
        <v>55</v>
      </c>
      <c r="E14" s="5">
        <v>54</v>
      </c>
      <c r="F14" s="5">
        <v>922</v>
      </c>
      <c r="G14" s="5">
        <v>0</v>
      </c>
      <c r="H14" s="5">
        <v>922</v>
      </c>
      <c r="I14" s="5">
        <v>1</v>
      </c>
      <c r="J14" s="5">
        <v>111</v>
      </c>
      <c r="K14" s="5">
        <v>742</v>
      </c>
      <c r="L14" s="5">
        <v>511</v>
      </c>
      <c r="M14" s="5">
        <v>231</v>
      </c>
      <c r="N14" s="5">
        <v>23</v>
      </c>
    </row>
    <row r="15" spans="1:14" ht="12.75">
      <c r="A15" s="4" t="s">
        <v>45</v>
      </c>
      <c r="B15" s="5">
        <v>18110</v>
      </c>
      <c r="C15" s="5">
        <v>7</v>
      </c>
      <c r="D15" s="5">
        <v>468</v>
      </c>
      <c r="E15" s="5">
        <v>455</v>
      </c>
      <c r="F15" s="5">
        <v>17532</v>
      </c>
      <c r="G15" s="5">
        <v>460</v>
      </c>
      <c r="H15" s="5">
        <v>17072</v>
      </c>
      <c r="I15" s="5">
        <v>35</v>
      </c>
      <c r="J15" s="5">
        <v>2474</v>
      </c>
      <c r="K15" s="5">
        <v>13585</v>
      </c>
      <c r="L15" s="5">
        <v>10724</v>
      </c>
      <c r="M15" s="5">
        <v>2861</v>
      </c>
      <c r="N15" s="5">
        <v>975</v>
      </c>
    </row>
    <row r="16" spans="1:14" ht="12.75">
      <c r="A16" s="4" t="s">
        <v>46</v>
      </c>
      <c r="B16" s="5">
        <v>1069</v>
      </c>
      <c r="C16" s="5">
        <v>1</v>
      </c>
      <c r="D16" s="5">
        <v>30</v>
      </c>
      <c r="E16" s="5">
        <v>29</v>
      </c>
      <c r="F16" s="5">
        <v>1036</v>
      </c>
      <c r="G16" s="5">
        <v>80</v>
      </c>
      <c r="H16" s="5">
        <v>956</v>
      </c>
      <c r="I16" s="5">
        <v>3</v>
      </c>
      <c r="J16" s="5">
        <v>100</v>
      </c>
      <c r="K16" s="5">
        <v>819</v>
      </c>
      <c r="L16" s="5">
        <v>668</v>
      </c>
      <c r="M16" s="5">
        <v>151</v>
      </c>
      <c r="N16" s="5">
        <v>34</v>
      </c>
    </row>
    <row r="17" spans="1:14" ht="12.75">
      <c r="A17" s="4" t="s">
        <v>47</v>
      </c>
      <c r="B17" s="5">
        <v>19122</v>
      </c>
      <c r="C17" s="5">
        <v>6</v>
      </c>
      <c r="D17" s="5">
        <v>448</v>
      </c>
      <c r="E17" s="5">
        <v>448</v>
      </c>
      <c r="F17" s="5">
        <v>18237</v>
      </c>
      <c r="G17" s="5">
        <v>320</v>
      </c>
      <c r="H17" s="5">
        <v>17917</v>
      </c>
      <c r="I17" s="5">
        <v>5</v>
      </c>
      <c r="J17" s="5">
        <v>2084</v>
      </c>
      <c r="K17" s="5">
        <v>15156</v>
      </c>
      <c r="L17" s="5">
        <v>12929</v>
      </c>
      <c r="M17" s="5">
        <v>2227</v>
      </c>
      <c r="N17" s="5">
        <v>672</v>
      </c>
    </row>
    <row r="18" spans="1:14" ht="12.75">
      <c r="A18" s="4" t="s">
        <v>48</v>
      </c>
      <c r="B18" s="5">
        <v>6180</v>
      </c>
      <c r="C18" s="5">
        <v>1</v>
      </c>
      <c r="D18" s="5">
        <v>151</v>
      </c>
      <c r="E18" s="5">
        <v>151</v>
      </c>
      <c r="F18" s="5">
        <v>5967</v>
      </c>
      <c r="G18" s="5">
        <v>135</v>
      </c>
      <c r="H18" s="5">
        <v>5832</v>
      </c>
      <c r="I18" s="5">
        <v>6</v>
      </c>
      <c r="J18" s="5">
        <v>999</v>
      </c>
      <c r="K18" s="5">
        <v>4559</v>
      </c>
      <c r="L18" s="5">
        <v>3247</v>
      </c>
      <c r="M18" s="5">
        <v>1312</v>
      </c>
      <c r="N18" s="5">
        <v>223</v>
      </c>
    </row>
    <row r="19" spans="1:14" ht="12.75">
      <c r="A19" s="4" t="s">
        <v>49</v>
      </c>
      <c r="B19" s="5">
        <v>28921</v>
      </c>
      <c r="C19" s="5">
        <v>8</v>
      </c>
      <c r="D19" s="5">
        <v>549</v>
      </c>
      <c r="E19" s="5">
        <v>538</v>
      </c>
      <c r="F19" s="5">
        <v>26960</v>
      </c>
      <c r="G19" s="5">
        <v>1239</v>
      </c>
      <c r="H19" s="5">
        <v>25721</v>
      </c>
      <c r="I19" s="5">
        <v>41</v>
      </c>
      <c r="J19" s="5">
        <v>4958</v>
      </c>
      <c r="K19" s="5">
        <v>19452</v>
      </c>
      <c r="L19" s="5">
        <v>13045</v>
      </c>
      <c r="M19" s="5">
        <v>6407</v>
      </c>
      <c r="N19" s="5">
        <v>976</v>
      </c>
    </row>
    <row r="20" spans="1:14" ht="12.75">
      <c r="A20" s="4" t="s">
        <v>50</v>
      </c>
      <c r="B20" s="5">
        <v>975</v>
      </c>
      <c r="C20" s="5">
        <v>3</v>
      </c>
      <c r="D20" s="5">
        <v>33</v>
      </c>
      <c r="E20" s="5">
        <v>31</v>
      </c>
      <c r="F20" s="5">
        <v>921</v>
      </c>
      <c r="G20" s="5">
        <v>51</v>
      </c>
      <c r="H20" s="5">
        <v>870</v>
      </c>
      <c r="I20" s="5">
        <v>0</v>
      </c>
      <c r="J20" s="5">
        <v>111</v>
      </c>
      <c r="K20" s="5">
        <v>707</v>
      </c>
      <c r="L20" s="5">
        <v>622</v>
      </c>
      <c r="M20" s="5">
        <v>85</v>
      </c>
      <c r="N20" s="5">
        <v>51</v>
      </c>
    </row>
    <row r="21" spans="1:14" ht="12.75">
      <c r="A21" s="4" t="s">
        <v>51</v>
      </c>
      <c r="B21" s="5">
        <v>2464</v>
      </c>
      <c r="C21" s="5">
        <v>1</v>
      </c>
      <c r="D21" s="5">
        <v>121</v>
      </c>
      <c r="E21" s="5">
        <v>118</v>
      </c>
      <c r="F21" s="5">
        <v>2379</v>
      </c>
      <c r="G21" s="5">
        <v>40</v>
      </c>
      <c r="H21" s="5">
        <v>2339</v>
      </c>
      <c r="I21" s="5">
        <v>12</v>
      </c>
      <c r="J21" s="5">
        <v>394</v>
      </c>
      <c r="K21" s="5">
        <v>1807</v>
      </c>
      <c r="L21" s="5">
        <v>1354</v>
      </c>
      <c r="M21" s="5">
        <v>453</v>
      </c>
      <c r="N21" s="5">
        <v>92</v>
      </c>
    </row>
    <row r="22" spans="1:14" ht="12.75">
      <c r="A22" s="4" t="s">
        <v>52</v>
      </c>
      <c r="B22" s="5">
        <v>478</v>
      </c>
      <c r="C22" s="5">
        <v>2</v>
      </c>
      <c r="D22" s="5">
        <v>23</v>
      </c>
      <c r="E22" s="5">
        <v>18</v>
      </c>
      <c r="F22" s="5">
        <v>410</v>
      </c>
      <c r="G22" s="5">
        <v>0</v>
      </c>
      <c r="H22" s="5">
        <v>410</v>
      </c>
      <c r="I22" s="5">
        <v>0</v>
      </c>
      <c r="J22" s="5">
        <v>41</v>
      </c>
      <c r="K22" s="5">
        <v>102</v>
      </c>
      <c r="L22" s="5">
        <v>101</v>
      </c>
      <c r="M22" s="5">
        <v>1</v>
      </c>
      <c r="N22" s="5">
        <v>1</v>
      </c>
    </row>
    <row r="23" spans="1:14" ht="12.75">
      <c r="A23" s="4" t="s">
        <v>53</v>
      </c>
      <c r="B23" s="5">
        <v>755</v>
      </c>
      <c r="C23" s="5">
        <v>3</v>
      </c>
      <c r="D23" s="5">
        <v>51</v>
      </c>
      <c r="E23" s="5">
        <v>35</v>
      </c>
      <c r="F23" s="5">
        <v>734</v>
      </c>
      <c r="G23" s="5">
        <v>38</v>
      </c>
      <c r="H23" s="5">
        <v>696</v>
      </c>
      <c r="I23" s="5">
        <v>1</v>
      </c>
      <c r="J23" s="5">
        <v>67</v>
      </c>
      <c r="K23" s="5">
        <v>595</v>
      </c>
      <c r="L23" s="5">
        <v>529</v>
      </c>
      <c r="M23" s="5">
        <v>66</v>
      </c>
      <c r="N23" s="5">
        <v>28</v>
      </c>
    </row>
    <row r="24" spans="1:14" ht="12.75">
      <c r="A24" s="4" t="s">
        <v>54</v>
      </c>
      <c r="B24" s="5">
        <v>7561</v>
      </c>
      <c r="C24" s="5">
        <v>4</v>
      </c>
      <c r="D24" s="5">
        <v>147</v>
      </c>
      <c r="E24" s="5">
        <v>145</v>
      </c>
      <c r="F24" s="5">
        <v>6797</v>
      </c>
      <c r="G24" s="5">
        <v>600</v>
      </c>
      <c r="H24" s="5">
        <v>6197</v>
      </c>
      <c r="I24" s="5">
        <v>1</v>
      </c>
      <c r="J24" s="5">
        <v>1121</v>
      </c>
      <c r="K24" s="5">
        <v>3750</v>
      </c>
      <c r="L24" s="5">
        <v>3590</v>
      </c>
      <c r="M24" s="5">
        <v>160</v>
      </c>
      <c r="N24" s="5">
        <v>326</v>
      </c>
    </row>
    <row r="25" spans="1:14" ht="12.75">
      <c r="A25" s="4" t="s">
        <v>55</v>
      </c>
      <c r="B25" s="5">
        <v>3240</v>
      </c>
      <c r="C25" s="5">
        <v>4</v>
      </c>
      <c r="D25" s="5">
        <v>176</v>
      </c>
      <c r="E25" s="5">
        <v>131</v>
      </c>
      <c r="F25" s="5">
        <v>3048</v>
      </c>
      <c r="G25" s="5">
        <v>80</v>
      </c>
      <c r="H25" s="5">
        <v>2968</v>
      </c>
      <c r="I25" s="5">
        <v>0</v>
      </c>
      <c r="J25" s="5">
        <v>553</v>
      </c>
      <c r="K25" s="5">
        <v>2164</v>
      </c>
      <c r="L25" s="5">
        <v>1826</v>
      </c>
      <c r="M25" s="5">
        <v>338</v>
      </c>
      <c r="N25" s="5">
        <v>210</v>
      </c>
    </row>
    <row r="26" spans="1:14" ht="12.75">
      <c r="A26" s="4" t="s">
        <v>56</v>
      </c>
      <c r="B26" s="5">
        <v>2432</v>
      </c>
      <c r="C26" s="5">
        <v>1</v>
      </c>
      <c r="D26" s="5">
        <v>45</v>
      </c>
      <c r="E26" s="5">
        <v>42</v>
      </c>
      <c r="F26" s="5">
        <v>2335</v>
      </c>
      <c r="G26" s="5">
        <v>332</v>
      </c>
      <c r="H26" s="5">
        <v>2003</v>
      </c>
      <c r="I26" s="5">
        <v>0</v>
      </c>
      <c r="J26" s="5">
        <v>408</v>
      </c>
      <c r="K26" s="5">
        <v>1389</v>
      </c>
      <c r="L26" s="5">
        <v>1050</v>
      </c>
      <c r="M26" s="5">
        <v>339</v>
      </c>
      <c r="N26" s="5">
        <v>197</v>
      </c>
    </row>
    <row r="27" spans="1:14" ht="12.75">
      <c r="A27" s="4" t="s">
        <v>57</v>
      </c>
      <c r="B27" s="5">
        <v>2041</v>
      </c>
      <c r="C27" s="5">
        <v>3</v>
      </c>
      <c r="D27" s="5">
        <v>82</v>
      </c>
      <c r="E27" s="5">
        <v>54</v>
      </c>
      <c r="F27" s="5">
        <v>1932</v>
      </c>
      <c r="G27" s="5">
        <v>44</v>
      </c>
      <c r="H27" s="5">
        <v>1888</v>
      </c>
      <c r="I27" s="5">
        <v>149</v>
      </c>
      <c r="J27" s="5">
        <v>194</v>
      </c>
      <c r="K27" s="5">
        <v>1450</v>
      </c>
      <c r="L27" s="5">
        <v>1251</v>
      </c>
      <c r="M27" s="5">
        <v>199</v>
      </c>
      <c r="N27" s="5">
        <v>94</v>
      </c>
    </row>
    <row r="28" spans="1:14" ht="12.75">
      <c r="A28" s="4" t="s">
        <v>58</v>
      </c>
      <c r="B28" s="5">
        <v>6586</v>
      </c>
      <c r="C28" s="5">
        <v>2</v>
      </c>
      <c r="D28" s="5">
        <v>123</v>
      </c>
      <c r="E28" s="5">
        <v>118</v>
      </c>
      <c r="F28" s="5">
        <v>5831</v>
      </c>
      <c r="G28" s="5">
        <v>200</v>
      </c>
      <c r="H28" s="5">
        <v>5631</v>
      </c>
      <c r="I28" s="5">
        <v>12</v>
      </c>
      <c r="J28" s="5">
        <v>1103</v>
      </c>
      <c r="K28" s="5">
        <v>4218</v>
      </c>
      <c r="L28" s="5">
        <v>3228</v>
      </c>
      <c r="M28" s="5">
        <v>990</v>
      </c>
      <c r="N28" s="5">
        <v>292</v>
      </c>
    </row>
    <row r="29" spans="1:14" ht="12.75">
      <c r="A29" s="4" t="s">
        <v>59</v>
      </c>
      <c r="B29" s="5">
        <v>2709</v>
      </c>
      <c r="C29" s="5">
        <v>1</v>
      </c>
      <c r="D29" s="5">
        <v>60</v>
      </c>
      <c r="E29" s="5">
        <v>60</v>
      </c>
      <c r="F29" s="5">
        <v>2548</v>
      </c>
      <c r="G29" s="5">
        <v>160</v>
      </c>
      <c r="H29" s="5">
        <v>2388</v>
      </c>
      <c r="I29" s="5">
        <v>4</v>
      </c>
      <c r="J29" s="5">
        <v>354</v>
      </c>
      <c r="K29" s="5">
        <v>1892</v>
      </c>
      <c r="L29" s="5">
        <v>1839</v>
      </c>
      <c r="M29" s="5">
        <v>53</v>
      </c>
      <c r="N29" s="5">
        <v>138</v>
      </c>
    </row>
    <row r="30" spans="1:14" ht="12.75">
      <c r="A30" s="4" t="s">
        <v>60</v>
      </c>
      <c r="B30" s="5">
        <v>4432</v>
      </c>
      <c r="C30" s="5">
        <v>3</v>
      </c>
      <c r="D30" s="5">
        <v>102</v>
      </c>
      <c r="E30" s="5">
        <v>99</v>
      </c>
      <c r="F30" s="5">
        <v>4237</v>
      </c>
      <c r="G30" s="5">
        <v>94</v>
      </c>
      <c r="H30" s="5">
        <v>4143</v>
      </c>
      <c r="I30" s="5">
        <v>5</v>
      </c>
      <c r="J30" s="5">
        <v>694</v>
      </c>
      <c r="K30" s="5">
        <v>3263</v>
      </c>
      <c r="L30" s="5">
        <v>2513</v>
      </c>
      <c r="M30" s="5">
        <v>750</v>
      </c>
      <c r="N30" s="5">
        <v>163</v>
      </c>
    </row>
    <row r="31" spans="1:14" ht="12.75">
      <c r="A31" s="4" t="s">
        <v>61</v>
      </c>
      <c r="B31" s="5">
        <v>634</v>
      </c>
      <c r="C31" s="5">
        <v>2</v>
      </c>
      <c r="D31" s="5">
        <v>25</v>
      </c>
      <c r="E31" s="5">
        <v>22</v>
      </c>
      <c r="F31" s="5">
        <v>556</v>
      </c>
      <c r="G31" s="5">
        <v>0</v>
      </c>
      <c r="H31" s="5">
        <v>556</v>
      </c>
      <c r="I31" s="5">
        <v>2</v>
      </c>
      <c r="J31" s="5">
        <v>75</v>
      </c>
      <c r="K31" s="5">
        <v>446</v>
      </c>
      <c r="L31" s="5">
        <v>416</v>
      </c>
      <c r="M31" s="5">
        <v>30</v>
      </c>
      <c r="N31" s="5">
        <v>29</v>
      </c>
    </row>
    <row r="32" spans="1:14" ht="12.75">
      <c r="A32" s="4" t="s">
        <v>62</v>
      </c>
      <c r="B32" s="5">
        <v>5998</v>
      </c>
      <c r="C32" s="5">
        <v>4</v>
      </c>
      <c r="D32" s="5">
        <v>181</v>
      </c>
      <c r="E32" s="5">
        <v>156</v>
      </c>
      <c r="F32" s="5">
        <v>5710</v>
      </c>
      <c r="G32" s="5">
        <v>318</v>
      </c>
      <c r="H32" s="5">
        <v>5392</v>
      </c>
      <c r="I32" s="5">
        <v>9</v>
      </c>
      <c r="J32" s="5">
        <v>613</v>
      </c>
      <c r="K32" s="5">
        <v>4433</v>
      </c>
      <c r="L32" s="5">
        <v>3875</v>
      </c>
      <c r="M32" s="5">
        <v>558</v>
      </c>
      <c r="N32" s="5">
        <v>296</v>
      </c>
    </row>
    <row r="33" spans="1:14" ht="12.75">
      <c r="A33" s="4" t="s">
        <v>63</v>
      </c>
      <c r="B33" s="5">
        <v>222</v>
      </c>
      <c r="C33" s="5">
        <v>4</v>
      </c>
      <c r="D33" s="5">
        <v>30</v>
      </c>
      <c r="E33" s="5">
        <v>25</v>
      </c>
      <c r="F33" s="5">
        <v>213</v>
      </c>
      <c r="G33" s="5">
        <v>20</v>
      </c>
      <c r="H33" s="5">
        <v>193</v>
      </c>
      <c r="I33" s="5">
        <v>0</v>
      </c>
      <c r="J33" s="5">
        <v>24</v>
      </c>
      <c r="K33" s="5">
        <v>168</v>
      </c>
      <c r="L33" s="5">
        <v>168</v>
      </c>
      <c r="M33" s="5">
        <v>0</v>
      </c>
      <c r="N33" s="5">
        <v>1</v>
      </c>
    </row>
    <row r="34" spans="1:14" ht="12.75">
      <c r="A34" s="4" t="s">
        <v>64</v>
      </c>
      <c r="B34" s="5">
        <v>4695</v>
      </c>
      <c r="C34" s="5">
        <v>4</v>
      </c>
      <c r="D34" s="5">
        <v>233</v>
      </c>
      <c r="E34" s="5">
        <v>141</v>
      </c>
      <c r="F34" s="5">
        <v>4378</v>
      </c>
      <c r="G34" s="5">
        <v>0</v>
      </c>
      <c r="H34" s="5">
        <v>4378</v>
      </c>
      <c r="I34" s="5">
        <v>0</v>
      </c>
      <c r="J34" s="5">
        <v>780</v>
      </c>
      <c r="K34" s="5">
        <v>3356</v>
      </c>
      <c r="L34" s="5">
        <v>2515</v>
      </c>
      <c r="M34" s="5">
        <v>841</v>
      </c>
      <c r="N34" s="5">
        <v>216</v>
      </c>
    </row>
    <row r="35" spans="1:14" ht="12.75">
      <c r="A35" s="4" t="s">
        <v>65</v>
      </c>
      <c r="B35" s="5">
        <v>17710</v>
      </c>
      <c r="C35" s="5">
        <v>7</v>
      </c>
      <c r="D35" s="5">
        <v>885</v>
      </c>
      <c r="E35" s="5">
        <v>865</v>
      </c>
      <c r="F35" s="5">
        <v>17165</v>
      </c>
      <c r="G35" s="5">
        <v>580</v>
      </c>
      <c r="H35" s="5">
        <v>16585</v>
      </c>
      <c r="I35" s="5">
        <v>12</v>
      </c>
      <c r="J35" s="5">
        <v>2778</v>
      </c>
      <c r="K35" s="5">
        <v>13036</v>
      </c>
      <c r="L35" s="5">
        <v>10380</v>
      </c>
      <c r="M35" s="5">
        <v>2656</v>
      </c>
      <c r="N35" s="5">
        <v>746</v>
      </c>
    </row>
    <row r="36" spans="1:14" ht="12.75">
      <c r="A36" s="4" t="s">
        <v>66</v>
      </c>
      <c r="B36" s="5">
        <v>2484</v>
      </c>
      <c r="C36" s="5">
        <v>5</v>
      </c>
      <c r="D36" s="5">
        <v>60</v>
      </c>
      <c r="E36" s="5">
        <v>55</v>
      </c>
      <c r="F36" s="5">
        <v>2259</v>
      </c>
      <c r="G36" s="5">
        <v>60</v>
      </c>
      <c r="H36" s="5">
        <v>2199</v>
      </c>
      <c r="I36" s="5">
        <v>0</v>
      </c>
      <c r="J36" s="5">
        <v>314</v>
      </c>
      <c r="K36" s="5">
        <v>1748</v>
      </c>
      <c r="L36" s="5">
        <v>1550</v>
      </c>
      <c r="M36" s="5">
        <v>198</v>
      </c>
      <c r="N36" s="5">
        <v>137</v>
      </c>
    </row>
    <row r="37" spans="1:14" ht="12.75">
      <c r="A37" s="4" t="s">
        <v>67</v>
      </c>
      <c r="B37" s="5">
        <v>7007</v>
      </c>
      <c r="C37" s="5">
        <v>2</v>
      </c>
      <c r="D37" s="5">
        <v>158</v>
      </c>
      <c r="E37" s="5">
        <v>156</v>
      </c>
      <c r="F37" s="5">
        <v>6740</v>
      </c>
      <c r="G37" s="5">
        <v>90</v>
      </c>
      <c r="H37" s="5">
        <v>6650</v>
      </c>
      <c r="I37" s="5">
        <v>12</v>
      </c>
      <c r="J37" s="5">
        <v>1008</v>
      </c>
      <c r="K37" s="5">
        <v>5425</v>
      </c>
      <c r="L37" s="5">
        <v>3935</v>
      </c>
      <c r="M37" s="5">
        <v>1490</v>
      </c>
      <c r="N37" s="5">
        <v>205</v>
      </c>
    </row>
    <row r="38" spans="1:14" ht="12.75">
      <c r="A38" s="4" t="s">
        <v>68</v>
      </c>
      <c r="B38" s="5">
        <v>1984</v>
      </c>
      <c r="C38" s="5">
        <v>20</v>
      </c>
      <c r="D38" s="5">
        <v>67</v>
      </c>
      <c r="E38" s="5">
        <v>57</v>
      </c>
      <c r="F38" s="5">
        <v>1862</v>
      </c>
      <c r="G38" s="5">
        <v>40</v>
      </c>
      <c r="H38" s="5">
        <v>1822</v>
      </c>
      <c r="I38" s="5">
        <v>1</v>
      </c>
      <c r="J38" s="5">
        <v>290</v>
      </c>
      <c r="K38" s="5">
        <v>1441</v>
      </c>
      <c r="L38" s="5">
        <v>1401</v>
      </c>
      <c r="M38" s="5">
        <v>40</v>
      </c>
      <c r="N38" s="5">
        <v>83</v>
      </c>
    </row>
    <row r="39" spans="1:14" ht="12.75">
      <c r="A39" s="4" t="s">
        <v>69</v>
      </c>
      <c r="B39" s="5">
        <v>12778</v>
      </c>
      <c r="C39" s="5">
        <v>8</v>
      </c>
      <c r="D39" s="5">
        <v>605</v>
      </c>
      <c r="E39" s="5">
        <v>303</v>
      </c>
      <c r="F39" s="5">
        <v>12250</v>
      </c>
      <c r="G39" s="5">
        <v>292</v>
      </c>
      <c r="H39" s="5">
        <v>11958</v>
      </c>
      <c r="I39" s="5">
        <v>15</v>
      </c>
      <c r="J39" s="5">
        <v>1820</v>
      </c>
      <c r="K39" s="5">
        <v>9718</v>
      </c>
      <c r="L39" s="5">
        <v>8441</v>
      </c>
      <c r="M39" s="5">
        <v>1277</v>
      </c>
      <c r="N39" s="5">
        <v>404</v>
      </c>
    </row>
    <row r="40" spans="1:14" ht="12.75">
      <c r="A40" s="4" t="s">
        <v>70</v>
      </c>
      <c r="B40" s="5">
        <v>2453</v>
      </c>
      <c r="C40" s="5">
        <v>2</v>
      </c>
      <c r="D40" s="5">
        <v>84</v>
      </c>
      <c r="E40" s="5">
        <v>79</v>
      </c>
      <c r="F40" s="5">
        <v>2395</v>
      </c>
      <c r="G40" s="5">
        <v>40</v>
      </c>
      <c r="H40" s="5">
        <v>2355</v>
      </c>
      <c r="I40" s="5">
        <v>5</v>
      </c>
      <c r="J40" s="5">
        <v>459</v>
      </c>
      <c r="K40" s="5">
        <v>1807</v>
      </c>
      <c r="L40" s="5">
        <v>878</v>
      </c>
      <c r="M40" s="5">
        <v>929</v>
      </c>
      <c r="N40" s="5">
        <v>84</v>
      </c>
    </row>
    <row r="41" spans="1:14" ht="12.75">
      <c r="A41" s="4" t="s">
        <v>71</v>
      </c>
      <c r="B41" s="5">
        <v>2914</v>
      </c>
      <c r="C41" s="5">
        <v>3</v>
      </c>
      <c r="D41" s="5">
        <v>84</v>
      </c>
      <c r="E41" s="5">
        <v>80</v>
      </c>
      <c r="F41" s="5">
        <v>2734</v>
      </c>
      <c r="G41" s="5">
        <v>99</v>
      </c>
      <c r="H41" s="5">
        <v>2635</v>
      </c>
      <c r="I41" s="5">
        <v>0</v>
      </c>
      <c r="J41" s="5">
        <v>383</v>
      </c>
      <c r="K41" s="5">
        <v>2139</v>
      </c>
      <c r="L41" s="5">
        <v>1999</v>
      </c>
      <c r="M41" s="5">
        <v>140</v>
      </c>
      <c r="N41" s="5">
        <v>113</v>
      </c>
    </row>
    <row r="42" spans="1:14" ht="12.75">
      <c r="A42" s="4" t="s">
        <v>72</v>
      </c>
      <c r="B42" s="5">
        <v>2973</v>
      </c>
      <c r="C42" s="5">
        <v>2</v>
      </c>
      <c r="D42" s="5">
        <v>119</v>
      </c>
      <c r="E42" s="5">
        <v>102</v>
      </c>
      <c r="F42" s="5">
        <v>2849</v>
      </c>
      <c r="G42" s="5">
        <v>50</v>
      </c>
      <c r="H42" s="5">
        <v>2799</v>
      </c>
      <c r="I42" s="5">
        <v>0</v>
      </c>
      <c r="J42" s="5">
        <v>451</v>
      </c>
      <c r="K42" s="5">
        <v>2155</v>
      </c>
      <c r="L42" s="5">
        <v>1715</v>
      </c>
      <c r="M42" s="5">
        <v>440</v>
      </c>
      <c r="N42" s="5">
        <v>141</v>
      </c>
    </row>
    <row r="43" spans="1:14" ht="12.75">
      <c r="A43" s="4" t="s">
        <v>73</v>
      </c>
      <c r="B43" s="5">
        <v>386</v>
      </c>
      <c r="C43" s="5">
        <v>1</v>
      </c>
      <c r="D43" s="5">
        <v>23</v>
      </c>
      <c r="E43" s="5">
        <v>18</v>
      </c>
      <c r="F43" s="5">
        <v>355</v>
      </c>
      <c r="G43" s="5">
        <v>26</v>
      </c>
      <c r="H43" s="5">
        <v>329</v>
      </c>
      <c r="I43" s="5">
        <v>0</v>
      </c>
      <c r="J43" s="5">
        <v>55</v>
      </c>
      <c r="K43" s="5">
        <v>258</v>
      </c>
      <c r="L43" s="5">
        <v>231</v>
      </c>
      <c r="M43" s="5">
        <v>27</v>
      </c>
      <c r="N43" s="5">
        <v>16</v>
      </c>
    </row>
    <row r="44" spans="1:14" ht="12.75">
      <c r="A44" s="4" t="s">
        <v>74</v>
      </c>
      <c r="B44" s="5">
        <v>3172</v>
      </c>
      <c r="C44" s="5">
        <v>1</v>
      </c>
      <c r="D44" s="5">
        <v>156</v>
      </c>
      <c r="E44" s="5">
        <v>154</v>
      </c>
      <c r="F44" s="5">
        <v>3063</v>
      </c>
      <c r="G44" s="5">
        <v>35</v>
      </c>
      <c r="H44" s="5">
        <v>3028</v>
      </c>
      <c r="I44" s="5">
        <v>2</v>
      </c>
      <c r="J44" s="5">
        <v>554</v>
      </c>
      <c r="K44" s="5">
        <v>2209</v>
      </c>
      <c r="L44" s="5">
        <v>1299</v>
      </c>
      <c r="M44" s="5">
        <v>910</v>
      </c>
      <c r="N44" s="5">
        <v>203</v>
      </c>
    </row>
    <row r="45" spans="1:14" ht="12.75">
      <c r="A45" s="4" t="s">
        <v>75</v>
      </c>
      <c r="B45" s="5">
        <v>3619</v>
      </c>
      <c r="C45" s="5">
        <v>3</v>
      </c>
      <c r="D45" s="5">
        <v>202</v>
      </c>
      <c r="E45" s="5">
        <v>98</v>
      </c>
      <c r="F45" s="5">
        <v>3530</v>
      </c>
      <c r="G45" s="5">
        <v>102</v>
      </c>
      <c r="H45" s="5">
        <v>3428</v>
      </c>
      <c r="I45" s="5">
        <v>2</v>
      </c>
      <c r="J45" s="5">
        <v>593</v>
      </c>
      <c r="K45" s="5">
        <v>2728</v>
      </c>
      <c r="L45" s="5">
        <v>2206</v>
      </c>
      <c r="M45" s="5">
        <v>522</v>
      </c>
      <c r="N45" s="5">
        <v>105</v>
      </c>
    </row>
    <row r="46" spans="1:14" ht="12.75">
      <c r="A46" s="4" t="s">
        <v>76</v>
      </c>
      <c r="B46" s="5">
        <v>4609</v>
      </c>
      <c r="C46" s="5">
        <v>4</v>
      </c>
      <c r="D46" s="5">
        <v>119</v>
      </c>
      <c r="E46" s="5">
        <v>115</v>
      </c>
      <c r="F46" s="5">
        <v>4265</v>
      </c>
      <c r="G46" s="5">
        <v>160</v>
      </c>
      <c r="H46" s="5">
        <v>4105</v>
      </c>
      <c r="I46" s="5">
        <v>18</v>
      </c>
      <c r="J46" s="5">
        <v>607</v>
      </c>
      <c r="K46" s="5">
        <v>3093</v>
      </c>
      <c r="L46" s="5">
        <v>2415</v>
      </c>
      <c r="M46" s="5">
        <v>678</v>
      </c>
      <c r="N46" s="5">
        <v>387</v>
      </c>
    </row>
    <row r="47" spans="1:14" ht="12.75">
      <c r="A47" s="4" t="s">
        <v>77</v>
      </c>
      <c r="B47" s="5">
        <v>3368</v>
      </c>
      <c r="C47" s="5">
        <v>4</v>
      </c>
      <c r="D47" s="5">
        <v>82</v>
      </c>
      <c r="E47" s="5">
        <v>82</v>
      </c>
      <c r="F47" s="5">
        <v>3163</v>
      </c>
      <c r="G47" s="5">
        <v>45</v>
      </c>
      <c r="H47" s="5">
        <v>3118</v>
      </c>
      <c r="I47" s="5">
        <v>2</v>
      </c>
      <c r="J47" s="5">
        <v>452</v>
      </c>
      <c r="K47" s="5">
        <v>2517</v>
      </c>
      <c r="L47" s="5">
        <v>2323</v>
      </c>
      <c r="M47" s="5">
        <v>194</v>
      </c>
      <c r="N47" s="5">
        <v>147</v>
      </c>
    </row>
    <row r="48" spans="1:14" ht="12.75">
      <c r="A48" s="4" t="s">
        <v>78</v>
      </c>
      <c r="B48" s="5">
        <v>4517</v>
      </c>
      <c r="C48" s="5">
        <v>3</v>
      </c>
      <c r="D48" s="5">
        <v>114</v>
      </c>
      <c r="E48" s="5">
        <v>113</v>
      </c>
      <c r="F48" s="5">
        <v>4300</v>
      </c>
      <c r="G48" s="5">
        <v>209</v>
      </c>
      <c r="H48" s="5">
        <v>4091</v>
      </c>
      <c r="I48" s="5">
        <v>2</v>
      </c>
      <c r="J48" s="5">
        <v>481</v>
      </c>
      <c r="K48" s="5">
        <v>3483</v>
      </c>
      <c r="L48" s="5">
        <v>3015</v>
      </c>
      <c r="M48" s="5">
        <v>468</v>
      </c>
      <c r="N48" s="5">
        <v>124</v>
      </c>
    </row>
    <row r="49" spans="1:14" ht="12.75">
      <c r="A49" s="4" t="s">
        <v>79</v>
      </c>
      <c r="B49" s="5">
        <v>3939</v>
      </c>
      <c r="C49" s="5">
        <v>4</v>
      </c>
      <c r="D49" s="5">
        <v>215</v>
      </c>
      <c r="E49" s="5">
        <v>97</v>
      </c>
      <c r="F49" s="5">
        <v>3805</v>
      </c>
      <c r="G49" s="5">
        <v>120</v>
      </c>
      <c r="H49" s="5">
        <v>3685</v>
      </c>
      <c r="I49" s="5">
        <v>5</v>
      </c>
      <c r="J49" s="5">
        <v>516</v>
      </c>
      <c r="K49" s="5">
        <v>2957</v>
      </c>
      <c r="L49" s="5">
        <v>2118</v>
      </c>
      <c r="M49" s="5">
        <v>839</v>
      </c>
      <c r="N49" s="5">
        <v>128</v>
      </c>
    </row>
    <row r="50" spans="1:14" ht="12.75">
      <c r="A50" s="4" t="s">
        <v>80</v>
      </c>
      <c r="B50" s="5">
        <v>2964</v>
      </c>
      <c r="C50" s="5">
        <v>3</v>
      </c>
      <c r="D50" s="5">
        <v>70</v>
      </c>
      <c r="E50" s="5">
        <v>59</v>
      </c>
      <c r="F50" s="5">
        <v>2614</v>
      </c>
      <c r="G50" s="5">
        <v>100</v>
      </c>
      <c r="H50" s="5">
        <v>2514</v>
      </c>
      <c r="I50" s="5">
        <v>1</v>
      </c>
      <c r="J50" s="5">
        <v>603</v>
      </c>
      <c r="K50" s="5">
        <v>1671</v>
      </c>
      <c r="L50" s="5">
        <v>1381</v>
      </c>
      <c r="M50" s="5">
        <v>290</v>
      </c>
      <c r="N50" s="5">
        <v>239</v>
      </c>
    </row>
    <row r="51" spans="1:14" ht="12.75">
      <c r="A51" s="4" t="s">
        <v>81</v>
      </c>
      <c r="B51" s="5">
        <v>4159</v>
      </c>
      <c r="C51" s="5">
        <v>3</v>
      </c>
      <c r="D51" s="5">
        <v>150</v>
      </c>
      <c r="E51" s="5">
        <v>140</v>
      </c>
      <c r="F51" s="5">
        <v>4025</v>
      </c>
      <c r="G51" s="5">
        <v>283</v>
      </c>
      <c r="H51" s="5">
        <v>3742</v>
      </c>
      <c r="I51" s="5">
        <v>1</v>
      </c>
      <c r="J51" s="5">
        <v>490</v>
      </c>
      <c r="K51" s="5">
        <v>3055</v>
      </c>
      <c r="L51" s="5">
        <v>2874</v>
      </c>
      <c r="M51" s="5">
        <v>181</v>
      </c>
      <c r="N51" s="5">
        <v>196</v>
      </c>
    </row>
    <row r="52" spans="1:14" ht="12.75">
      <c r="A52" s="4" t="s">
        <v>82</v>
      </c>
      <c r="B52" s="5">
        <v>6922</v>
      </c>
      <c r="C52" s="5">
        <v>3</v>
      </c>
      <c r="D52" s="5">
        <v>165</v>
      </c>
      <c r="E52" s="5">
        <v>164</v>
      </c>
      <c r="F52" s="5">
        <v>6735</v>
      </c>
      <c r="G52" s="5">
        <v>162</v>
      </c>
      <c r="H52" s="5">
        <v>6573</v>
      </c>
      <c r="I52" s="5">
        <v>13</v>
      </c>
      <c r="J52" s="5">
        <v>1383</v>
      </c>
      <c r="K52" s="5">
        <v>4942</v>
      </c>
      <c r="L52" s="5">
        <v>2489</v>
      </c>
      <c r="M52" s="5">
        <v>2453</v>
      </c>
      <c r="N52" s="5">
        <v>235</v>
      </c>
    </row>
    <row r="53" spans="1:14" ht="12.75">
      <c r="A53" s="4" t="s">
        <v>83</v>
      </c>
      <c r="B53" s="5">
        <v>8275</v>
      </c>
      <c r="C53" s="5">
        <v>4</v>
      </c>
      <c r="D53" s="5">
        <v>314</v>
      </c>
      <c r="E53" s="5">
        <v>288</v>
      </c>
      <c r="F53" s="5">
        <v>7882</v>
      </c>
      <c r="G53" s="5">
        <v>700</v>
      </c>
      <c r="H53" s="5">
        <v>7182</v>
      </c>
      <c r="I53" s="5">
        <v>15</v>
      </c>
      <c r="J53" s="5">
        <v>1141</v>
      </c>
      <c r="K53" s="5">
        <v>5540</v>
      </c>
      <c r="L53" s="5">
        <v>4221</v>
      </c>
      <c r="M53" s="5">
        <v>1319</v>
      </c>
      <c r="N53" s="5">
        <v>445</v>
      </c>
    </row>
    <row r="54" spans="1:14" ht="12.75">
      <c r="A54" s="4" t="s">
        <v>84</v>
      </c>
      <c r="B54" s="5">
        <v>1554</v>
      </c>
      <c r="C54" s="5">
        <v>1</v>
      </c>
      <c r="D54" s="5">
        <v>108</v>
      </c>
      <c r="E54" s="5">
        <v>103</v>
      </c>
      <c r="F54" s="5">
        <v>1465</v>
      </c>
      <c r="G54" s="5">
        <v>0</v>
      </c>
      <c r="H54" s="5">
        <v>1465</v>
      </c>
      <c r="I54" s="5">
        <v>1</v>
      </c>
      <c r="J54" s="5">
        <v>213</v>
      </c>
      <c r="K54" s="5">
        <v>1191</v>
      </c>
      <c r="L54" s="5">
        <v>1007</v>
      </c>
      <c r="M54" s="5">
        <v>184</v>
      </c>
      <c r="N54" s="5">
        <v>59</v>
      </c>
    </row>
    <row r="55" spans="1:14" ht="12.75">
      <c r="A55" s="4" t="s">
        <v>85</v>
      </c>
      <c r="B55" s="5">
        <v>1066</v>
      </c>
      <c r="C55" s="5">
        <v>2</v>
      </c>
      <c r="D55" s="5">
        <v>32</v>
      </c>
      <c r="E55" s="5">
        <v>31</v>
      </c>
      <c r="F55" s="5">
        <v>1029</v>
      </c>
      <c r="G55" s="5">
        <v>30</v>
      </c>
      <c r="H55" s="5">
        <v>999</v>
      </c>
      <c r="I55" s="5">
        <v>2</v>
      </c>
      <c r="J55" s="5">
        <v>156</v>
      </c>
      <c r="K55" s="5">
        <v>813</v>
      </c>
      <c r="L55" s="5">
        <v>727</v>
      </c>
      <c r="M55" s="5">
        <v>86</v>
      </c>
      <c r="N55" s="5">
        <v>26</v>
      </c>
    </row>
    <row r="56" spans="1:14" ht="12.75">
      <c r="A56" s="4" t="s">
        <v>86</v>
      </c>
      <c r="B56" s="5">
        <v>3644</v>
      </c>
      <c r="C56" s="5">
        <v>1</v>
      </c>
      <c r="D56" s="5">
        <v>237</v>
      </c>
      <c r="E56" s="5">
        <v>216</v>
      </c>
      <c r="F56" s="5">
        <v>3501</v>
      </c>
      <c r="G56" s="5">
        <v>118</v>
      </c>
      <c r="H56" s="5">
        <v>3383</v>
      </c>
      <c r="I56" s="5">
        <v>6</v>
      </c>
      <c r="J56" s="5">
        <v>783</v>
      </c>
      <c r="K56" s="5">
        <v>2315</v>
      </c>
      <c r="L56" s="5">
        <v>1518</v>
      </c>
      <c r="M56" s="5">
        <v>797</v>
      </c>
      <c r="N56" s="5">
        <v>219</v>
      </c>
    </row>
    <row r="57" spans="1:14" ht="12.75">
      <c r="A57" s="4" t="s">
        <v>87</v>
      </c>
      <c r="B57" s="5">
        <v>70002</v>
      </c>
      <c r="C57" s="5">
        <v>16</v>
      </c>
      <c r="D57" s="5">
        <v>1416</v>
      </c>
      <c r="E57" s="5">
        <v>1400</v>
      </c>
      <c r="F57" s="5">
        <v>59666</v>
      </c>
      <c r="G57" s="5">
        <v>1602</v>
      </c>
      <c r="H57" s="5">
        <v>58064</v>
      </c>
      <c r="I57" s="5">
        <v>21</v>
      </c>
      <c r="J57" s="5">
        <v>11075</v>
      </c>
      <c r="K57" s="5">
        <v>43381</v>
      </c>
      <c r="L57" s="5">
        <v>34272</v>
      </c>
      <c r="M57" s="5">
        <v>9109</v>
      </c>
      <c r="N57" s="5">
        <v>3207</v>
      </c>
    </row>
    <row r="58" spans="1:14" ht="12.75">
      <c r="A58" s="4" t="s">
        <v>88</v>
      </c>
      <c r="B58" s="5">
        <v>13003</v>
      </c>
      <c r="C58" s="5">
        <v>1</v>
      </c>
      <c r="D58" s="5">
        <v>88</v>
      </c>
      <c r="E58" s="5">
        <v>88</v>
      </c>
      <c r="F58" s="5">
        <v>11552</v>
      </c>
      <c r="G58" s="5">
        <v>800</v>
      </c>
      <c r="H58" s="5">
        <v>10752</v>
      </c>
      <c r="I58" s="5">
        <v>9</v>
      </c>
      <c r="J58" s="5">
        <v>2085</v>
      </c>
      <c r="K58" s="5">
        <v>8045</v>
      </c>
      <c r="L58" s="5">
        <v>6163</v>
      </c>
      <c r="M58" s="5">
        <v>1882</v>
      </c>
      <c r="N58" s="5">
        <v>613</v>
      </c>
    </row>
    <row r="59" spans="1:14" ht="12.75">
      <c r="A59" s="4" t="s">
        <v>89</v>
      </c>
      <c r="B59" s="5">
        <v>9837</v>
      </c>
      <c r="C59" s="5">
        <v>4</v>
      </c>
      <c r="D59" s="5">
        <v>200</v>
      </c>
      <c r="E59" s="5">
        <v>189</v>
      </c>
      <c r="F59" s="5">
        <v>8619</v>
      </c>
      <c r="G59" s="5">
        <v>402</v>
      </c>
      <c r="H59" s="5">
        <v>8217</v>
      </c>
      <c r="I59" s="5">
        <v>8</v>
      </c>
      <c r="J59" s="5">
        <v>2010</v>
      </c>
      <c r="K59" s="5">
        <v>5894</v>
      </c>
      <c r="L59" s="5">
        <v>4713</v>
      </c>
      <c r="M59" s="5">
        <v>1181</v>
      </c>
      <c r="N59" s="5">
        <v>682</v>
      </c>
    </row>
    <row r="60" spans="1:14" ht="12.75">
      <c r="A60" s="4" t="s">
        <v>90</v>
      </c>
      <c r="B60" s="5">
        <v>17298</v>
      </c>
      <c r="C60" s="5">
        <v>14</v>
      </c>
      <c r="D60" s="5">
        <v>1128</v>
      </c>
      <c r="E60" s="5">
        <v>1040</v>
      </c>
      <c r="F60" s="5">
        <v>16079</v>
      </c>
      <c r="G60" s="5">
        <v>1447</v>
      </c>
      <c r="H60" s="5">
        <v>14632</v>
      </c>
      <c r="I60" s="5">
        <v>1</v>
      </c>
      <c r="J60" s="5">
        <v>3386</v>
      </c>
      <c r="K60" s="5">
        <v>9854</v>
      </c>
      <c r="L60" s="5">
        <v>8903</v>
      </c>
      <c r="M60" s="5">
        <v>951</v>
      </c>
      <c r="N60" s="5">
        <v>1391</v>
      </c>
    </row>
    <row r="61" spans="1:14" ht="12.75">
      <c r="A61" s="4" t="s">
        <v>91</v>
      </c>
      <c r="B61" s="5">
        <v>5926</v>
      </c>
      <c r="C61" s="5">
        <v>3</v>
      </c>
      <c r="D61" s="5">
        <v>165</v>
      </c>
      <c r="E61" s="5">
        <v>164</v>
      </c>
      <c r="F61" s="5">
        <v>5627</v>
      </c>
      <c r="G61" s="5">
        <v>429</v>
      </c>
      <c r="H61" s="5">
        <v>5198</v>
      </c>
      <c r="I61" s="5">
        <v>7</v>
      </c>
      <c r="J61" s="5">
        <v>853</v>
      </c>
      <c r="K61" s="5">
        <v>3915</v>
      </c>
      <c r="L61" s="5">
        <v>3029</v>
      </c>
      <c r="M61" s="5">
        <v>886</v>
      </c>
      <c r="N61" s="5">
        <v>423</v>
      </c>
    </row>
    <row r="62" spans="1:14" ht="12.75">
      <c r="A62" s="4" t="s">
        <v>92</v>
      </c>
      <c r="B62" s="5">
        <v>524</v>
      </c>
      <c r="C62" s="5">
        <v>1</v>
      </c>
      <c r="D62" s="5">
        <v>23</v>
      </c>
      <c r="E62" s="5">
        <v>18</v>
      </c>
      <c r="F62" s="5">
        <v>497</v>
      </c>
      <c r="G62" s="5">
        <v>32</v>
      </c>
      <c r="H62" s="5">
        <v>465</v>
      </c>
      <c r="I62" s="5">
        <v>0</v>
      </c>
      <c r="J62" s="5">
        <v>72</v>
      </c>
      <c r="K62" s="5">
        <v>373</v>
      </c>
      <c r="L62" s="5">
        <v>276</v>
      </c>
      <c r="M62" s="5">
        <v>97</v>
      </c>
      <c r="N62" s="5">
        <v>20</v>
      </c>
    </row>
    <row r="63" spans="1:14" ht="12.75">
      <c r="A63" s="4" t="s">
        <v>93</v>
      </c>
      <c r="B63" s="5">
        <v>232</v>
      </c>
      <c r="C63" s="5">
        <v>1</v>
      </c>
      <c r="D63" s="5">
        <v>24</v>
      </c>
      <c r="E63" s="5">
        <v>16</v>
      </c>
      <c r="F63" s="5">
        <v>216</v>
      </c>
      <c r="G63" s="5">
        <v>5</v>
      </c>
      <c r="H63" s="5">
        <v>211</v>
      </c>
      <c r="I63" s="5">
        <v>1</v>
      </c>
      <c r="J63" s="5">
        <v>17</v>
      </c>
      <c r="K63" s="5">
        <v>188</v>
      </c>
      <c r="L63" s="5">
        <v>183</v>
      </c>
      <c r="M63" s="5">
        <v>5</v>
      </c>
      <c r="N63" s="5">
        <v>5</v>
      </c>
    </row>
    <row r="64" spans="1:14" ht="12.75">
      <c r="A64" s="4" t="s">
        <v>94</v>
      </c>
      <c r="B64" s="5">
        <v>11829</v>
      </c>
      <c r="C64" s="5">
        <v>9</v>
      </c>
      <c r="D64" s="5">
        <v>273</v>
      </c>
      <c r="E64" s="5">
        <v>220</v>
      </c>
      <c r="F64" s="5">
        <v>11271</v>
      </c>
      <c r="G64" s="5">
        <v>0</v>
      </c>
      <c r="H64" s="5">
        <v>11271</v>
      </c>
      <c r="I64" s="5">
        <v>21</v>
      </c>
      <c r="J64" s="5">
        <v>1643</v>
      </c>
      <c r="K64" s="5">
        <v>9080</v>
      </c>
      <c r="L64" s="5">
        <v>6389</v>
      </c>
      <c r="M64" s="5">
        <v>2691</v>
      </c>
      <c r="N64" s="5">
        <v>447</v>
      </c>
    </row>
    <row r="65" spans="1:14" ht="12.75">
      <c r="A65" s="4" t="s">
        <v>95</v>
      </c>
      <c r="B65" s="5">
        <v>5396</v>
      </c>
      <c r="C65" s="5">
        <v>6</v>
      </c>
      <c r="D65" s="5">
        <v>294</v>
      </c>
      <c r="E65" s="5">
        <v>285</v>
      </c>
      <c r="F65" s="5">
        <v>4963</v>
      </c>
      <c r="G65" s="5">
        <v>141</v>
      </c>
      <c r="H65" s="5">
        <v>4822</v>
      </c>
      <c r="I65" s="5">
        <v>241</v>
      </c>
      <c r="J65" s="5">
        <v>694</v>
      </c>
      <c r="K65" s="5">
        <v>3645</v>
      </c>
      <c r="L65" s="5">
        <v>3174</v>
      </c>
      <c r="M65" s="5">
        <v>471</v>
      </c>
      <c r="N65" s="5">
        <v>242</v>
      </c>
    </row>
    <row r="66" spans="1:14" ht="12.75">
      <c r="A66" s="4" t="s">
        <v>96</v>
      </c>
      <c r="B66" s="5">
        <v>11391</v>
      </c>
      <c r="C66" s="5">
        <v>4</v>
      </c>
      <c r="D66" s="5">
        <v>372</v>
      </c>
      <c r="E66" s="5">
        <v>364</v>
      </c>
      <c r="F66" s="5">
        <v>10994</v>
      </c>
      <c r="G66" s="5">
        <v>277</v>
      </c>
      <c r="H66" s="5">
        <v>10717</v>
      </c>
      <c r="I66" s="5">
        <v>13</v>
      </c>
      <c r="J66" s="5">
        <v>1251</v>
      </c>
      <c r="K66" s="5">
        <v>9068</v>
      </c>
      <c r="L66" s="5">
        <v>6981</v>
      </c>
      <c r="M66" s="5">
        <v>2087</v>
      </c>
      <c r="N66" s="5">
        <v>377</v>
      </c>
    </row>
    <row r="67" spans="1:14" ht="12.75">
      <c r="A67" s="4" t="s">
        <v>97</v>
      </c>
      <c r="B67" s="5">
        <v>6605</v>
      </c>
      <c r="C67" s="5">
        <v>4</v>
      </c>
      <c r="D67" s="5">
        <v>347</v>
      </c>
      <c r="E67" s="5">
        <v>283</v>
      </c>
      <c r="F67" s="5">
        <v>6413</v>
      </c>
      <c r="G67" s="5">
        <v>234</v>
      </c>
      <c r="H67" s="5">
        <v>6179</v>
      </c>
      <c r="I67" s="5">
        <v>12</v>
      </c>
      <c r="J67" s="5">
        <v>777</v>
      </c>
      <c r="K67" s="5">
        <v>5133</v>
      </c>
      <c r="L67" s="5">
        <v>4205</v>
      </c>
      <c r="M67" s="5">
        <v>928</v>
      </c>
      <c r="N67" s="5">
        <v>257</v>
      </c>
    </row>
    <row r="68" spans="1:14" ht="12.75">
      <c r="A68" s="4" t="s">
        <v>98</v>
      </c>
      <c r="B68" s="5">
        <v>12652</v>
      </c>
      <c r="C68" s="5">
        <v>5</v>
      </c>
      <c r="D68" s="5">
        <v>475</v>
      </c>
      <c r="E68" s="5">
        <v>471</v>
      </c>
      <c r="F68" s="5">
        <v>12248</v>
      </c>
      <c r="G68" s="5">
        <v>290</v>
      </c>
      <c r="H68" s="5">
        <v>11958</v>
      </c>
      <c r="I68" s="5">
        <v>5</v>
      </c>
      <c r="J68" s="5">
        <v>2393</v>
      </c>
      <c r="K68" s="5">
        <v>8666</v>
      </c>
      <c r="L68" s="5">
        <v>6508</v>
      </c>
      <c r="M68" s="5">
        <v>2158</v>
      </c>
      <c r="N68" s="5">
        <v>788</v>
      </c>
    </row>
    <row r="69" spans="1:14" ht="12.75">
      <c r="A69" s="4" t="s">
        <v>99</v>
      </c>
      <c r="B69" s="5">
        <v>5527</v>
      </c>
      <c r="C69" s="5">
        <v>3</v>
      </c>
      <c r="D69" s="5">
        <v>150</v>
      </c>
      <c r="E69" s="5">
        <v>150</v>
      </c>
      <c r="F69" s="5">
        <v>5288</v>
      </c>
      <c r="G69" s="5">
        <v>104</v>
      </c>
      <c r="H69" s="5">
        <v>5184</v>
      </c>
      <c r="I69" s="5">
        <v>6</v>
      </c>
      <c r="J69" s="5">
        <v>807</v>
      </c>
      <c r="K69" s="5">
        <v>4053</v>
      </c>
      <c r="L69" s="5">
        <v>3471</v>
      </c>
      <c r="M69" s="5">
        <v>582</v>
      </c>
      <c r="N69" s="5">
        <v>249</v>
      </c>
    </row>
    <row r="70" spans="1:14" ht="12.75">
      <c r="A70" s="4" t="s">
        <v>100</v>
      </c>
      <c r="B70" s="5">
        <v>3282</v>
      </c>
      <c r="C70" s="5">
        <v>3</v>
      </c>
      <c r="D70" s="5">
        <v>98</v>
      </c>
      <c r="E70" s="5">
        <v>97</v>
      </c>
      <c r="F70" s="5">
        <v>3128</v>
      </c>
      <c r="G70" s="5">
        <v>25</v>
      </c>
      <c r="H70" s="5">
        <v>3103</v>
      </c>
      <c r="I70" s="5">
        <v>3</v>
      </c>
      <c r="J70" s="5">
        <v>478</v>
      </c>
      <c r="K70" s="5">
        <v>2469</v>
      </c>
      <c r="L70" s="5">
        <v>1886</v>
      </c>
      <c r="M70" s="5">
        <v>583</v>
      </c>
      <c r="N70" s="5">
        <v>142</v>
      </c>
    </row>
    <row r="71" spans="1:14" ht="12.75">
      <c r="A71" s="4" t="s">
        <v>101</v>
      </c>
      <c r="B71" s="5">
        <v>7550</v>
      </c>
      <c r="C71" s="5">
        <v>4</v>
      </c>
      <c r="D71" s="5">
        <v>176</v>
      </c>
      <c r="E71" s="5">
        <v>171</v>
      </c>
      <c r="F71" s="5">
        <v>7261</v>
      </c>
      <c r="G71" s="5">
        <v>319</v>
      </c>
      <c r="H71" s="5">
        <v>6942</v>
      </c>
      <c r="I71" s="5">
        <v>11</v>
      </c>
      <c r="J71" s="5">
        <v>1267</v>
      </c>
      <c r="K71" s="5">
        <v>5266</v>
      </c>
      <c r="L71" s="5">
        <v>4353</v>
      </c>
      <c r="M71" s="5">
        <v>913</v>
      </c>
      <c r="N71" s="5">
        <v>339</v>
      </c>
    </row>
    <row r="72" spans="1:14" ht="12.75">
      <c r="A72" s="4" t="s">
        <v>102</v>
      </c>
      <c r="B72" s="5">
        <v>6790</v>
      </c>
      <c r="C72" s="5">
        <v>3</v>
      </c>
      <c r="D72" s="5">
        <v>214</v>
      </c>
      <c r="E72" s="5">
        <v>209</v>
      </c>
      <c r="F72" s="5">
        <v>6498</v>
      </c>
      <c r="G72" s="5">
        <v>191</v>
      </c>
      <c r="H72" s="5">
        <v>6307</v>
      </c>
      <c r="I72" s="5">
        <v>4</v>
      </c>
      <c r="J72" s="5">
        <v>939</v>
      </c>
      <c r="K72" s="5">
        <v>4945</v>
      </c>
      <c r="L72" s="5">
        <v>3771</v>
      </c>
      <c r="M72" s="5">
        <v>1174</v>
      </c>
      <c r="N72" s="5">
        <v>324</v>
      </c>
    </row>
    <row r="73" spans="1:14" ht="12.75">
      <c r="A73" s="4" t="s">
        <v>103</v>
      </c>
      <c r="B73" s="5">
        <v>3667</v>
      </c>
      <c r="C73" s="5">
        <v>2</v>
      </c>
      <c r="D73" s="5">
        <v>89</v>
      </c>
      <c r="E73" s="5">
        <v>87</v>
      </c>
      <c r="F73" s="5">
        <v>3568</v>
      </c>
      <c r="G73" s="5">
        <v>145</v>
      </c>
      <c r="H73" s="5">
        <v>3423</v>
      </c>
      <c r="I73" s="5">
        <v>10</v>
      </c>
      <c r="J73" s="5">
        <v>502</v>
      </c>
      <c r="K73" s="5">
        <v>2724</v>
      </c>
      <c r="L73" s="5">
        <v>1841</v>
      </c>
      <c r="M73" s="5">
        <v>883</v>
      </c>
      <c r="N73" s="5">
        <v>187</v>
      </c>
    </row>
    <row r="74" spans="1:14" ht="12.75">
      <c r="A74" s="4" t="s">
        <v>104</v>
      </c>
      <c r="B74" s="5">
        <v>4628</v>
      </c>
      <c r="C74" s="5">
        <v>5</v>
      </c>
      <c r="D74" s="5">
        <v>219</v>
      </c>
      <c r="E74" s="5">
        <v>217</v>
      </c>
      <c r="F74" s="5">
        <v>4409</v>
      </c>
      <c r="G74" s="5">
        <v>40</v>
      </c>
      <c r="H74" s="5">
        <v>4369</v>
      </c>
      <c r="I74" s="5">
        <v>8</v>
      </c>
      <c r="J74" s="5">
        <v>826</v>
      </c>
      <c r="K74" s="5">
        <v>3455</v>
      </c>
      <c r="L74" s="5">
        <v>2424</v>
      </c>
      <c r="M74" s="5">
        <v>1031</v>
      </c>
      <c r="N74" s="5">
        <v>79</v>
      </c>
    </row>
    <row r="75" spans="1:14" ht="12.75">
      <c r="A75" s="4" t="s">
        <v>105</v>
      </c>
      <c r="B75" s="5">
        <v>1012</v>
      </c>
      <c r="C75" s="5">
        <v>5</v>
      </c>
      <c r="D75" s="5">
        <v>30</v>
      </c>
      <c r="E75" s="5">
        <v>27</v>
      </c>
      <c r="F75" s="5">
        <v>896</v>
      </c>
      <c r="G75" s="5">
        <v>0</v>
      </c>
      <c r="H75" s="5">
        <v>896</v>
      </c>
      <c r="I75" s="5">
        <v>8</v>
      </c>
      <c r="J75" s="5">
        <v>152</v>
      </c>
      <c r="K75" s="5">
        <v>689</v>
      </c>
      <c r="L75" s="5">
        <v>446</v>
      </c>
      <c r="M75" s="5">
        <v>243</v>
      </c>
      <c r="N75" s="5">
        <v>46</v>
      </c>
    </row>
    <row r="76" spans="1:14" ht="12.75">
      <c r="A76" s="4" t="s">
        <v>106</v>
      </c>
      <c r="B76" s="5">
        <v>12244</v>
      </c>
      <c r="C76" s="5">
        <v>1</v>
      </c>
      <c r="D76" s="5">
        <v>248</v>
      </c>
      <c r="E76" s="5">
        <v>246</v>
      </c>
      <c r="F76" s="5">
        <v>11756</v>
      </c>
      <c r="G76" s="5">
        <v>0</v>
      </c>
      <c r="H76" s="5">
        <v>11756</v>
      </c>
      <c r="I76" s="5">
        <v>6</v>
      </c>
      <c r="J76" s="5">
        <v>1719</v>
      </c>
      <c r="K76" s="5">
        <v>9289</v>
      </c>
      <c r="L76" s="5">
        <v>7834</v>
      </c>
      <c r="M76" s="5">
        <v>1455</v>
      </c>
      <c r="N76" s="5">
        <v>653</v>
      </c>
    </row>
    <row r="77" spans="1:14" ht="12.75">
      <c r="A77" s="4" t="s">
        <v>107</v>
      </c>
      <c r="B77" s="5">
        <v>2509</v>
      </c>
      <c r="C77" s="5">
        <v>3</v>
      </c>
      <c r="D77" s="5">
        <v>93</v>
      </c>
      <c r="E77" s="5">
        <v>90</v>
      </c>
      <c r="F77" s="5">
        <v>2357</v>
      </c>
      <c r="G77" s="5">
        <v>0</v>
      </c>
      <c r="H77" s="5">
        <v>2357</v>
      </c>
      <c r="I77" s="5">
        <v>9</v>
      </c>
      <c r="J77" s="5">
        <v>500</v>
      </c>
      <c r="K77" s="5">
        <v>1764</v>
      </c>
      <c r="L77" s="5">
        <v>1639</v>
      </c>
      <c r="M77" s="5">
        <v>125</v>
      </c>
      <c r="N77" s="5">
        <v>78</v>
      </c>
    </row>
    <row r="78" spans="1:14" ht="12.75">
      <c r="A78" s="4" t="s">
        <v>108</v>
      </c>
      <c r="B78" s="5">
        <v>5935</v>
      </c>
      <c r="C78" s="5">
        <v>2</v>
      </c>
      <c r="D78" s="5">
        <v>171</v>
      </c>
      <c r="E78" s="5">
        <v>163</v>
      </c>
      <c r="F78" s="5">
        <v>5790</v>
      </c>
      <c r="G78" s="5">
        <v>82</v>
      </c>
      <c r="H78" s="5">
        <v>5708</v>
      </c>
      <c r="I78" s="5">
        <v>3</v>
      </c>
      <c r="J78" s="5">
        <v>879</v>
      </c>
      <c r="K78" s="5">
        <v>4635</v>
      </c>
      <c r="L78" s="5">
        <v>4525</v>
      </c>
      <c r="M78" s="5">
        <v>110</v>
      </c>
      <c r="N78" s="5">
        <v>191</v>
      </c>
    </row>
    <row r="79" spans="1:14" ht="12.75">
      <c r="A79" s="4" t="s">
        <v>109</v>
      </c>
      <c r="B79" s="5">
        <v>5924</v>
      </c>
      <c r="C79" s="5">
        <v>6</v>
      </c>
      <c r="D79" s="5">
        <v>235</v>
      </c>
      <c r="E79" s="5">
        <v>229</v>
      </c>
      <c r="F79" s="5">
        <v>5563</v>
      </c>
      <c r="G79" s="5">
        <v>240</v>
      </c>
      <c r="H79" s="5">
        <v>5323</v>
      </c>
      <c r="I79" s="5">
        <v>5</v>
      </c>
      <c r="J79" s="5">
        <v>842</v>
      </c>
      <c r="K79" s="5">
        <v>4021</v>
      </c>
      <c r="L79" s="5">
        <v>3478</v>
      </c>
      <c r="M79" s="5">
        <v>543</v>
      </c>
      <c r="N79" s="5">
        <v>414</v>
      </c>
    </row>
    <row r="80" spans="1:14" ht="12.75">
      <c r="A80" s="4" t="s">
        <v>110</v>
      </c>
      <c r="B80" s="5">
        <v>8971</v>
      </c>
      <c r="C80" s="5">
        <v>1</v>
      </c>
      <c r="D80" s="5">
        <v>332</v>
      </c>
      <c r="E80" s="5">
        <v>299</v>
      </c>
      <c r="F80" s="5">
        <v>8718</v>
      </c>
      <c r="G80" s="5">
        <v>1031</v>
      </c>
      <c r="H80" s="5">
        <v>7687</v>
      </c>
      <c r="I80" s="5">
        <v>5</v>
      </c>
      <c r="J80" s="5">
        <v>1524</v>
      </c>
      <c r="K80" s="5">
        <v>5290</v>
      </c>
      <c r="L80" s="5">
        <v>4275</v>
      </c>
      <c r="M80" s="5">
        <v>1015</v>
      </c>
      <c r="N80" s="5">
        <v>798</v>
      </c>
    </row>
    <row r="81" spans="1:14" ht="12.75">
      <c r="A81" s="4" t="s">
        <v>111</v>
      </c>
      <c r="B81" s="5">
        <v>1116</v>
      </c>
      <c r="C81" s="5">
        <v>1</v>
      </c>
      <c r="D81" s="5">
        <v>31</v>
      </c>
      <c r="E81" s="5">
        <v>29</v>
      </c>
      <c r="F81" s="5">
        <v>1059</v>
      </c>
      <c r="G81" s="5">
        <v>7</v>
      </c>
      <c r="H81" s="5">
        <v>1052</v>
      </c>
      <c r="I81" s="5">
        <v>0</v>
      </c>
      <c r="J81" s="5">
        <v>105</v>
      </c>
      <c r="K81" s="5">
        <v>901</v>
      </c>
      <c r="L81" s="5">
        <v>847</v>
      </c>
      <c r="M81" s="5">
        <v>54</v>
      </c>
      <c r="N81" s="5">
        <v>46</v>
      </c>
    </row>
    <row r="82" spans="1:14" ht="12.75">
      <c r="A82" s="4" t="s">
        <v>112</v>
      </c>
      <c r="B82" s="5">
        <v>7581</v>
      </c>
      <c r="C82" s="5">
        <v>2</v>
      </c>
      <c r="D82" s="5">
        <v>350</v>
      </c>
      <c r="E82" s="5">
        <v>346</v>
      </c>
      <c r="F82" s="5">
        <v>7355</v>
      </c>
      <c r="G82" s="5">
        <v>413</v>
      </c>
      <c r="H82" s="5">
        <v>6942</v>
      </c>
      <c r="I82" s="5">
        <v>6</v>
      </c>
      <c r="J82" s="5">
        <v>1235</v>
      </c>
      <c r="K82" s="5">
        <v>5291</v>
      </c>
      <c r="L82" s="5">
        <v>4761</v>
      </c>
      <c r="M82" s="5">
        <v>530</v>
      </c>
      <c r="N82" s="5">
        <v>363</v>
      </c>
    </row>
    <row r="83" spans="1:14" ht="12.75">
      <c r="A83" s="4" t="s">
        <v>113</v>
      </c>
      <c r="B83" s="5">
        <v>49636</v>
      </c>
      <c r="C83" s="5">
        <v>26</v>
      </c>
      <c r="D83" s="5">
        <v>1110</v>
      </c>
      <c r="E83" s="5">
        <v>1105</v>
      </c>
      <c r="F83" s="5">
        <v>46858</v>
      </c>
      <c r="G83" s="5">
        <v>2662</v>
      </c>
      <c r="H83" s="5">
        <v>44196</v>
      </c>
      <c r="I83" s="5">
        <v>38</v>
      </c>
      <c r="J83" s="5">
        <v>8970</v>
      </c>
      <c r="K83" s="5">
        <v>30508</v>
      </c>
      <c r="L83" s="5">
        <v>26782</v>
      </c>
      <c r="M83" s="5">
        <v>3726</v>
      </c>
      <c r="N83" s="5">
        <v>4335</v>
      </c>
    </row>
    <row r="84" spans="1:14" ht="12.75">
      <c r="A84" s="4" t="s">
        <v>114</v>
      </c>
      <c r="B84" s="5">
        <v>2160</v>
      </c>
      <c r="C84" s="5">
        <v>3</v>
      </c>
      <c r="D84" s="5">
        <v>41</v>
      </c>
      <c r="E84" s="5">
        <v>35</v>
      </c>
      <c r="F84" s="5">
        <v>2072</v>
      </c>
      <c r="G84" s="5">
        <v>22</v>
      </c>
      <c r="H84" s="5">
        <v>2050</v>
      </c>
      <c r="I84" s="5">
        <v>3</v>
      </c>
      <c r="J84" s="5">
        <v>272</v>
      </c>
      <c r="K84" s="5">
        <v>1723</v>
      </c>
      <c r="L84" s="5">
        <v>1261</v>
      </c>
      <c r="M84" s="5">
        <v>462</v>
      </c>
      <c r="N84" s="5">
        <v>52</v>
      </c>
    </row>
    <row r="85" spans="1:14" ht="12.75">
      <c r="A85" s="4" t="s">
        <v>115</v>
      </c>
      <c r="B85" s="5">
        <v>7138</v>
      </c>
      <c r="C85" s="5">
        <v>5</v>
      </c>
      <c r="D85" s="5">
        <v>229</v>
      </c>
      <c r="E85" s="5">
        <v>146</v>
      </c>
      <c r="F85" s="5">
        <v>6313</v>
      </c>
      <c r="G85" s="5">
        <v>480</v>
      </c>
      <c r="H85" s="5">
        <v>5833</v>
      </c>
      <c r="I85" s="5">
        <v>4</v>
      </c>
      <c r="J85" s="5">
        <v>876</v>
      </c>
      <c r="K85" s="5">
        <v>4344</v>
      </c>
      <c r="L85" s="5">
        <v>4058</v>
      </c>
      <c r="M85" s="5">
        <v>286</v>
      </c>
      <c r="N85" s="5">
        <v>408</v>
      </c>
    </row>
    <row r="86" spans="1:14" ht="12.75">
      <c r="A86" s="4" t="s">
        <v>116</v>
      </c>
      <c r="B86" s="5">
        <v>1790</v>
      </c>
      <c r="C86" s="5">
        <v>3</v>
      </c>
      <c r="D86" s="5">
        <v>66</v>
      </c>
      <c r="E86" s="5">
        <v>53</v>
      </c>
      <c r="F86" s="5">
        <v>1655</v>
      </c>
      <c r="G86" s="5">
        <v>40</v>
      </c>
      <c r="H86" s="5">
        <v>1615</v>
      </c>
      <c r="I86" s="5">
        <v>1</v>
      </c>
      <c r="J86" s="5">
        <v>267</v>
      </c>
      <c r="K86" s="5">
        <v>1213</v>
      </c>
      <c r="L86" s="5">
        <v>968</v>
      </c>
      <c r="M86" s="5">
        <v>245</v>
      </c>
      <c r="N86" s="5">
        <v>93</v>
      </c>
    </row>
    <row r="87" spans="1:14" ht="12.75">
      <c r="A87" s="4" t="s">
        <v>117</v>
      </c>
      <c r="B87" s="5">
        <v>5614</v>
      </c>
      <c r="C87" s="5">
        <v>3</v>
      </c>
      <c r="D87" s="5">
        <v>164</v>
      </c>
      <c r="E87" s="5">
        <v>161</v>
      </c>
      <c r="F87" s="5">
        <v>5413</v>
      </c>
      <c r="G87" s="5">
        <v>217</v>
      </c>
      <c r="H87" s="5">
        <v>5196</v>
      </c>
      <c r="I87" s="5">
        <v>7</v>
      </c>
      <c r="J87" s="5">
        <v>829</v>
      </c>
      <c r="K87" s="5">
        <v>4051</v>
      </c>
      <c r="L87" s="5">
        <v>3757</v>
      </c>
      <c r="M87" s="5">
        <v>294</v>
      </c>
      <c r="N87" s="5">
        <v>296</v>
      </c>
    </row>
    <row r="88" spans="1:14" ht="12.75">
      <c r="A88" s="4" t="s">
        <v>118</v>
      </c>
      <c r="B88" s="5">
        <v>4409</v>
      </c>
      <c r="C88" s="5">
        <v>2</v>
      </c>
      <c r="D88" s="5">
        <v>193</v>
      </c>
      <c r="E88" s="5">
        <v>135</v>
      </c>
      <c r="F88" s="5">
        <v>4189</v>
      </c>
      <c r="G88" s="5">
        <v>92</v>
      </c>
      <c r="H88" s="5">
        <v>4097</v>
      </c>
      <c r="I88" s="5">
        <v>5</v>
      </c>
      <c r="J88" s="5">
        <v>624</v>
      </c>
      <c r="K88" s="5">
        <v>3286</v>
      </c>
      <c r="L88" s="5">
        <v>2736</v>
      </c>
      <c r="M88" s="5">
        <v>550</v>
      </c>
      <c r="N88" s="5">
        <v>181</v>
      </c>
    </row>
    <row r="89" spans="1:14" ht="12.75">
      <c r="A89" s="4" t="s">
        <v>119</v>
      </c>
      <c r="B89" s="5">
        <v>1261</v>
      </c>
      <c r="C89" s="5">
        <v>3</v>
      </c>
      <c r="D89" s="5">
        <v>81</v>
      </c>
      <c r="E89" s="5">
        <v>68</v>
      </c>
      <c r="F89" s="5">
        <v>1204</v>
      </c>
      <c r="G89" s="5">
        <v>70</v>
      </c>
      <c r="H89" s="5">
        <v>1134</v>
      </c>
      <c r="I89" s="5">
        <v>0</v>
      </c>
      <c r="J89" s="5">
        <v>180</v>
      </c>
      <c r="K89" s="5">
        <v>920</v>
      </c>
      <c r="L89" s="5">
        <v>914</v>
      </c>
      <c r="M89" s="5">
        <v>6</v>
      </c>
      <c r="N89" s="5">
        <v>34</v>
      </c>
    </row>
    <row r="90" spans="1:14" ht="12.75">
      <c r="A90" s="4" t="s">
        <v>120</v>
      </c>
      <c r="B90" s="5">
        <v>1485</v>
      </c>
      <c r="C90" s="5">
        <v>3</v>
      </c>
      <c r="D90" s="5">
        <v>69</v>
      </c>
      <c r="E90" s="5">
        <v>66</v>
      </c>
      <c r="F90" s="5">
        <v>1433</v>
      </c>
      <c r="G90" s="5">
        <v>42</v>
      </c>
      <c r="H90" s="5">
        <v>1391</v>
      </c>
      <c r="I90" s="5">
        <v>1</v>
      </c>
      <c r="J90" s="5">
        <v>148</v>
      </c>
      <c r="K90" s="5">
        <v>1207</v>
      </c>
      <c r="L90" s="5">
        <v>1026</v>
      </c>
      <c r="M90" s="5">
        <v>181</v>
      </c>
      <c r="N90" s="5">
        <v>35</v>
      </c>
    </row>
    <row r="91" spans="1:14" ht="12.75">
      <c r="A91" s="4" t="s">
        <v>121</v>
      </c>
      <c r="B91" s="5">
        <v>1088</v>
      </c>
      <c r="C91" s="5">
        <v>7</v>
      </c>
      <c r="D91" s="5">
        <v>31</v>
      </c>
      <c r="E91" s="5">
        <v>30</v>
      </c>
      <c r="F91" s="5">
        <v>1007</v>
      </c>
      <c r="G91" s="5">
        <v>0</v>
      </c>
      <c r="H91" s="5">
        <v>1007</v>
      </c>
      <c r="I91" s="5">
        <v>5</v>
      </c>
      <c r="J91" s="5">
        <v>120</v>
      </c>
      <c r="K91" s="5">
        <v>847</v>
      </c>
      <c r="L91" s="5">
        <v>846</v>
      </c>
      <c r="M91" s="5">
        <v>1</v>
      </c>
      <c r="N91" s="5">
        <v>29</v>
      </c>
    </row>
    <row r="92" spans="1:14" ht="12.75">
      <c r="A92" s="4" t="s">
        <v>122</v>
      </c>
      <c r="B92" s="5">
        <v>3175</v>
      </c>
      <c r="C92" s="5">
        <v>3</v>
      </c>
      <c r="D92" s="5">
        <v>482</v>
      </c>
      <c r="E92" s="5">
        <v>403</v>
      </c>
      <c r="F92" s="5">
        <v>3066</v>
      </c>
      <c r="G92" s="5">
        <v>102</v>
      </c>
      <c r="H92" s="5">
        <v>2964</v>
      </c>
      <c r="I92" s="5">
        <v>1</v>
      </c>
      <c r="J92" s="5">
        <v>326</v>
      </c>
      <c r="K92" s="5">
        <v>2530</v>
      </c>
      <c r="L92" s="5">
        <v>2110</v>
      </c>
      <c r="M92" s="5">
        <v>420</v>
      </c>
      <c r="N92" s="5">
        <v>100</v>
      </c>
    </row>
    <row r="93" spans="1:14" ht="12.75">
      <c r="A93" s="4" t="s">
        <v>123</v>
      </c>
      <c r="B93" s="5">
        <v>2485</v>
      </c>
      <c r="C93" s="5">
        <v>3</v>
      </c>
      <c r="D93" s="5">
        <v>50</v>
      </c>
      <c r="E93" s="5">
        <v>50</v>
      </c>
      <c r="F93" s="5">
        <v>2329</v>
      </c>
      <c r="G93" s="5">
        <v>0</v>
      </c>
      <c r="H93" s="5">
        <v>2329</v>
      </c>
      <c r="I93" s="5">
        <v>0</v>
      </c>
      <c r="J93" s="5">
        <v>326</v>
      </c>
      <c r="K93" s="5">
        <v>1923</v>
      </c>
      <c r="L93" s="5">
        <v>1230</v>
      </c>
      <c r="M93" s="5">
        <v>693</v>
      </c>
      <c r="N93" s="5">
        <v>80</v>
      </c>
    </row>
    <row r="94" spans="1:14" ht="12.75">
      <c r="A94" s="4" t="s">
        <v>124</v>
      </c>
      <c r="B94" s="5">
        <v>14231</v>
      </c>
      <c r="C94" s="5">
        <v>15</v>
      </c>
      <c r="D94" s="5">
        <v>482</v>
      </c>
      <c r="E94" s="5">
        <v>472</v>
      </c>
      <c r="F94" s="5">
        <v>13369</v>
      </c>
      <c r="G94" s="5">
        <v>310</v>
      </c>
      <c r="H94" s="5">
        <v>13059</v>
      </c>
      <c r="I94" s="5">
        <v>8</v>
      </c>
      <c r="J94" s="5">
        <v>1990</v>
      </c>
      <c r="K94" s="5">
        <v>10452</v>
      </c>
      <c r="L94" s="5">
        <v>9942</v>
      </c>
      <c r="M94" s="5">
        <v>510</v>
      </c>
      <c r="N94" s="5">
        <v>579</v>
      </c>
    </row>
    <row r="95" spans="1:14" ht="12.75">
      <c r="A95" s="4" t="s">
        <v>125</v>
      </c>
      <c r="B95" s="5">
        <v>1575</v>
      </c>
      <c r="C95" s="5">
        <v>2</v>
      </c>
      <c r="D95" s="5">
        <v>51</v>
      </c>
      <c r="E95" s="5">
        <v>49</v>
      </c>
      <c r="F95" s="5">
        <v>1487</v>
      </c>
      <c r="G95" s="5">
        <v>0</v>
      </c>
      <c r="H95" s="5">
        <v>1487</v>
      </c>
      <c r="I95" s="5">
        <v>2</v>
      </c>
      <c r="J95" s="5">
        <v>248</v>
      </c>
      <c r="K95" s="5">
        <v>1157</v>
      </c>
      <c r="L95" s="5">
        <v>1117</v>
      </c>
      <c r="M95" s="5">
        <v>40</v>
      </c>
      <c r="N95" s="5">
        <v>80</v>
      </c>
    </row>
    <row r="96" spans="1:14" ht="12.75">
      <c r="A96" s="4" t="s">
        <v>126</v>
      </c>
      <c r="B96" s="5">
        <v>7214</v>
      </c>
      <c r="C96" s="5">
        <v>4</v>
      </c>
      <c r="D96" s="5">
        <v>206</v>
      </c>
      <c r="E96" s="5">
        <v>196</v>
      </c>
      <c r="F96" s="5">
        <v>7046</v>
      </c>
      <c r="G96" s="5">
        <v>214</v>
      </c>
      <c r="H96" s="5">
        <v>6832</v>
      </c>
      <c r="I96" s="5">
        <v>3</v>
      </c>
      <c r="J96" s="5">
        <v>750</v>
      </c>
      <c r="K96" s="5">
        <v>5720</v>
      </c>
      <c r="L96" s="5">
        <v>4484</v>
      </c>
      <c r="M96" s="5">
        <v>1236</v>
      </c>
      <c r="N96" s="5">
        <v>359</v>
      </c>
    </row>
    <row r="97" spans="1:14" ht="12.75">
      <c r="A97" s="4" t="s">
        <v>127</v>
      </c>
      <c r="B97" s="5">
        <v>16068</v>
      </c>
      <c r="C97" s="5">
        <v>9</v>
      </c>
      <c r="D97" s="5">
        <v>483</v>
      </c>
      <c r="E97" s="5">
        <v>482</v>
      </c>
      <c r="F97" s="5">
        <v>15522</v>
      </c>
      <c r="G97" s="5">
        <v>68</v>
      </c>
      <c r="H97" s="5">
        <v>15454</v>
      </c>
      <c r="I97" s="5">
        <v>14</v>
      </c>
      <c r="J97" s="5">
        <v>2184</v>
      </c>
      <c r="K97" s="5">
        <v>12530</v>
      </c>
      <c r="L97" s="5">
        <v>9074</v>
      </c>
      <c r="M97" s="5">
        <v>3456</v>
      </c>
      <c r="N97" s="5">
        <v>383</v>
      </c>
    </row>
    <row r="98" spans="1:14" ht="12.75">
      <c r="A98" s="4" t="s">
        <v>128</v>
      </c>
      <c r="B98" s="5">
        <v>3550</v>
      </c>
      <c r="C98" s="5">
        <v>2</v>
      </c>
      <c r="D98" s="5">
        <v>165</v>
      </c>
      <c r="E98" s="5">
        <v>141</v>
      </c>
      <c r="F98" s="5">
        <v>3452</v>
      </c>
      <c r="G98" s="5">
        <v>76</v>
      </c>
      <c r="H98" s="5">
        <v>3376</v>
      </c>
      <c r="I98" s="5">
        <v>10</v>
      </c>
      <c r="J98" s="5">
        <v>324</v>
      </c>
      <c r="K98" s="5">
        <v>2980</v>
      </c>
      <c r="L98" s="5">
        <v>2351</v>
      </c>
      <c r="M98" s="5">
        <v>629</v>
      </c>
      <c r="N98" s="5">
        <v>61</v>
      </c>
    </row>
    <row r="99" spans="1:14" ht="12.75">
      <c r="A99" s="4" t="s">
        <v>129</v>
      </c>
      <c r="B99" s="5">
        <v>5772</v>
      </c>
      <c r="C99" s="5">
        <v>7</v>
      </c>
      <c r="D99" s="5">
        <v>294</v>
      </c>
      <c r="E99" s="5">
        <v>170</v>
      </c>
      <c r="F99" s="5">
        <v>5606</v>
      </c>
      <c r="G99" s="5">
        <v>140</v>
      </c>
      <c r="H99" s="5">
        <v>5466</v>
      </c>
      <c r="I99" s="5">
        <v>13</v>
      </c>
      <c r="J99" s="5">
        <v>677</v>
      </c>
      <c r="K99" s="5">
        <v>4643</v>
      </c>
      <c r="L99" s="5">
        <v>3959</v>
      </c>
      <c r="M99" s="5">
        <v>684</v>
      </c>
      <c r="N99" s="5">
        <v>128</v>
      </c>
    </row>
    <row r="100" spans="1:14" ht="12.75">
      <c r="A100" s="4" t="s">
        <v>130</v>
      </c>
      <c r="B100" s="5">
        <v>7820</v>
      </c>
      <c r="C100" s="5">
        <v>2</v>
      </c>
      <c r="D100" s="5">
        <v>145</v>
      </c>
      <c r="E100" s="5">
        <v>144</v>
      </c>
      <c r="F100" s="5">
        <v>7571</v>
      </c>
      <c r="G100" s="5">
        <v>414</v>
      </c>
      <c r="H100" s="5">
        <v>7157</v>
      </c>
      <c r="I100" s="5">
        <v>0</v>
      </c>
      <c r="J100" s="5">
        <v>1200</v>
      </c>
      <c r="K100" s="5">
        <v>5541</v>
      </c>
      <c r="L100" s="5">
        <v>4421</v>
      </c>
      <c r="M100" s="5">
        <v>1120</v>
      </c>
      <c r="N100" s="5">
        <v>415</v>
      </c>
    </row>
    <row r="101" spans="1:14" ht="12.75">
      <c r="A101" s="4" t="s">
        <v>131</v>
      </c>
      <c r="B101" s="5">
        <v>14611</v>
      </c>
      <c r="C101" s="5">
        <v>6</v>
      </c>
      <c r="D101" s="5">
        <v>127</v>
      </c>
      <c r="E101" s="5">
        <v>127</v>
      </c>
      <c r="F101" s="5">
        <v>14030</v>
      </c>
      <c r="G101" s="5">
        <v>94</v>
      </c>
      <c r="H101" s="5">
        <v>13936</v>
      </c>
      <c r="I101" s="5">
        <v>25</v>
      </c>
      <c r="J101" s="5">
        <v>2717</v>
      </c>
      <c r="K101" s="5">
        <v>10433</v>
      </c>
      <c r="L101" s="5">
        <v>7708</v>
      </c>
      <c r="M101" s="5">
        <v>2725</v>
      </c>
      <c r="N101" s="5">
        <v>463</v>
      </c>
    </row>
    <row r="102" spans="1:14" ht="12.75">
      <c r="A102" s="4" t="s">
        <v>132</v>
      </c>
      <c r="B102" s="5">
        <v>1661</v>
      </c>
      <c r="C102" s="5">
        <v>3</v>
      </c>
      <c r="D102" s="5">
        <v>42</v>
      </c>
      <c r="E102" s="5">
        <v>41</v>
      </c>
      <c r="F102" s="5">
        <v>1597</v>
      </c>
      <c r="G102" s="5">
        <v>30</v>
      </c>
      <c r="H102" s="5">
        <v>1567</v>
      </c>
      <c r="I102" s="5">
        <v>5</v>
      </c>
      <c r="J102" s="5">
        <v>199</v>
      </c>
      <c r="K102" s="5">
        <v>1301</v>
      </c>
      <c r="L102" s="5">
        <v>1181</v>
      </c>
      <c r="M102" s="5">
        <v>120</v>
      </c>
      <c r="N102" s="5">
        <v>61</v>
      </c>
    </row>
    <row r="103" spans="1:14" ht="12.75">
      <c r="A103" s="4" t="s">
        <v>133</v>
      </c>
      <c r="B103" s="5">
        <v>1751</v>
      </c>
      <c r="C103" s="5">
        <v>1</v>
      </c>
      <c r="D103" s="5">
        <v>39</v>
      </c>
      <c r="E103" s="5">
        <v>39</v>
      </c>
      <c r="F103" s="5">
        <v>1628</v>
      </c>
      <c r="G103" s="5">
        <v>50</v>
      </c>
      <c r="H103" s="5">
        <v>1578</v>
      </c>
      <c r="I103" s="5">
        <v>0</v>
      </c>
      <c r="J103" s="5">
        <v>204</v>
      </c>
      <c r="K103" s="5">
        <v>1317</v>
      </c>
      <c r="L103" s="5">
        <v>1185</v>
      </c>
      <c r="M103" s="5">
        <v>132</v>
      </c>
      <c r="N103" s="5">
        <v>57</v>
      </c>
    </row>
    <row r="104" spans="1:14" ht="12.75">
      <c r="A104" s="4" t="s">
        <v>134</v>
      </c>
      <c r="B104" s="5">
        <v>15807</v>
      </c>
      <c r="C104" s="5">
        <v>8</v>
      </c>
      <c r="D104" s="5">
        <v>395</v>
      </c>
      <c r="E104" s="5">
        <v>392</v>
      </c>
      <c r="F104" s="5">
        <v>14552</v>
      </c>
      <c r="G104" s="5">
        <v>2</v>
      </c>
      <c r="H104" s="5">
        <v>14550</v>
      </c>
      <c r="I104" s="5">
        <v>30</v>
      </c>
      <c r="J104" s="5">
        <v>2492</v>
      </c>
      <c r="K104" s="5">
        <v>10645</v>
      </c>
      <c r="L104" s="5">
        <v>7792</v>
      </c>
      <c r="M104" s="5">
        <v>2853</v>
      </c>
      <c r="N104" s="5">
        <v>900</v>
      </c>
    </row>
    <row r="105" spans="1:14" ht="12.75">
      <c r="A105" s="4" t="s">
        <v>135</v>
      </c>
      <c r="B105" s="5">
        <v>533</v>
      </c>
      <c r="C105" s="5">
        <v>1</v>
      </c>
      <c r="D105" s="5">
        <v>36</v>
      </c>
      <c r="E105" s="5">
        <v>26</v>
      </c>
      <c r="F105" s="5">
        <v>501</v>
      </c>
      <c r="G105" s="5">
        <v>11</v>
      </c>
      <c r="H105" s="5">
        <v>490</v>
      </c>
      <c r="I105" s="5">
        <v>2</v>
      </c>
      <c r="J105" s="5">
        <v>71</v>
      </c>
      <c r="K105" s="5">
        <v>397</v>
      </c>
      <c r="L105" s="5">
        <v>384</v>
      </c>
      <c r="M105" s="5">
        <v>13</v>
      </c>
      <c r="N105" s="5">
        <v>10</v>
      </c>
    </row>
    <row r="106" spans="1:14" ht="12.75">
      <c r="A106" s="4" t="s">
        <v>136</v>
      </c>
      <c r="B106" s="5">
        <v>16110</v>
      </c>
      <c r="C106" s="5">
        <v>6</v>
      </c>
      <c r="D106" s="5">
        <v>301</v>
      </c>
      <c r="E106" s="5">
        <v>298</v>
      </c>
      <c r="F106" s="5">
        <v>15601</v>
      </c>
      <c r="G106" s="5">
        <v>243</v>
      </c>
      <c r="H106" s="5">
        <v>15358</v>
      </c>
      <c r="I106" s="5">
        <v>61</v>
      </c>
      <c r="J106" s="5">
        <v>2056</v>
      </c>
      <c r="K106" s="5">
        <v>12625</v>
      </c>
      <c r="L106" s="5">
        <v>8544</v>
      </c>
      <c r="M106" s="5">
        <v>4081</v>
      </c>
      <c r="N106" s="5">
        <v>572</v>
      </c>
    </row>
    <row r="107" spans="1:14" ht="12.75">
      <c r="A107" s="4" t="s">
        <v>137</v>
      </c>
      <c r="B107" s="5">
        <v>2644</v>
      </c>
      <c r="C107" s="5">
        <v>1</v>
      </c>
      <c r="D107" s="5">
        <v>67</v>
      </c>
      <c r="E107" s="5">
        <v>64</v>
      </c>
      <c r="F107" s="5">
        <v>2529</v>
      </c>
      <c r="G107" s="5">
        <v>80</v>
      </c>
      <c r="H107" s="5">
        <v>2449</v>
      </c>
      <c r="I107" s="5">
        <v>0</v>
      </c>
      <c r="J107" s="5">
        <v>356</v>
      </c>
      <c r="K107" s="5">
        <v>1994</v>
      </c>
      <c r="L107" s="5">
        <v>1450</v>
      </c>
      <c r="M107" s="5">
        <v>544</v>
      </c>
      <c r="N107" s="5">
        <v>98</v>
      </c>
    </row>
    <row r="108" spans="1:14" ht="12.75">
      <c r="A108" s="6" t="s">
        <v>138</v>
      </c>
      <c r="B108" s="7">
        <f aca="true" t="shared" si="0" ref="B108:N108">SUM(B3:B107)</f>
        <v>693017</v>
      </c>
      <c r="C108" s="7">
        <f t="shared" si="0"/>
        <v>416</v>
      </c>
      <c r="D108" s="7">
        <f t="shared" si="0"/>
        <v>21185</v>
      </c>
      <c r="E108" s="7">
        <f t="shared" si="0"/>
        <v>19005</v>
      </c>
      <c r="F108" s="7">
        <f t="shared" si="0"/>
        <v>650351</v>
      </c>
      <c r="G108" s="7">
        <f t="shared" si="0"/>
        <v>22285</v>
      </c>
      <c r="H108" s="7">
        <f t="shared" si="0"/>
        <v>628066</v>
      </c>
      <c r="I108" s="7">
        <f t="shared" si="0"/>
        <v>1123</v>
      </c>
      <c r="J108" s="7">
        <f t="shared" si="0"/>
        <v>105245</v>
      </c>
      <c r="K108" s="7">
        <f t="shared" si="0"/>
        <v>483473</v>
      </c>
      <c r="L108" s="7">
        <f t="shared" si="0"/>
        <v>386280</v>
      </c>
      <c r="M108" s="7">
        <f t="shared" si="0"/>
        <v>97193</v>
      </c>
      <c r="N108" s="7">
        <f t="shared" si="0"/>
        <v>33481</v>
      </c>
    </row>
  </sheetData>
  <sheetProtection/>
  <mergeCells count="7">
    <mergeCell ref="A1:N1"/>
    <mergeCell ref="A2:A3"/>
    <mergeCell ref="B2:B3"/>
    <mergeCell ref="C2:C3"/>
    <mergeCell ref="D2:E2"/>
    <mergeCell ref="F2:H2"/>
    <mergeCell ref="I2:N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1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2" width="23.421875" style="0" customWidth="1"/>
    <col min="3" max="3" width="11.7109375" style="0" customWidth="1"/>
    <col min="4" max="4" width="21.421875" style="0" customWidth="1"/>
    <col min="5" max="7" width="11.7109375" style="0" customWidth="1"/>
    <col min="8" max="9" width="13.7109375" style="0" customWidth="1"/>
    <col min="10" max="15" width="11.7109375" style="0" customWidth="1"/>
  </cols>
  <sheetData>
    <row r="1" spans="1:15" ht="19.5" customHeight="1">
      <c r="A1" s="33" t="s">
        <v>139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9.5" customHeight="1">
      <c r="A2" s="34" t="s">
        <v>140</v>
      </c>
      <c r="B2" s="34" t="s">
        <v>17</v>
      </c>
      <c r="C2" s="34" t="s">
        <v>18</v>
      </c>
      <c r="D2" s="34" t="s">
        <v>19</v>
      </c>
      <c r="E2" s="34" t="s">
        <v>20</v>
      </c>
      <c r="F2" s="29"/>
      <c r="G2" s="34" t="s">
        <v>21</v>
      </c>
      <c r="H2" s="29"/>
      <c r="I2" s="29"/>
      <c r="J2" s="34" t="s">
        <v>22</v>
      </c>
      <c r="K2" s="29"/>
      <c r="L2" s="29"/>
      <c r="M2" s="29"/>
      <c r="N2" s="29"/>
      <c r="O2" s="29"/>
    </row>
    <row r="3" spans="1:15" ht="60" customHeight="1">
      <c r="A3" s="34"/>
      <c r="B3" s="34"/>
      <c r="C3" s="34"/>
      <c r="D3" s="34"/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141</v>
      </c>
    </row>
    <row r="4" spans="1:15" ht="12.75">
      <c r="A4" s="12" t="s">
        <v>142</v>
      </c>
      <c r="B4" s="12" t="s">
        <v>1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2" t="s">
        <v>1</v>
      </c>
      <c r="O4" s="12" t="s">
        <v>1</v>
      </c>
    </row>
    <row r="5" spans="1:15" ht="12.75">
      <c r="A5" s="10" t="s">
        <v>1</v>
      </c>
      <c r="B5" s="10" t="s">
        <v>57</v>
      </c>
      <c r="C5" s="11">
        <v>2041</v>
      </c>
      <c r="D5" s="11">
        <v>3</v>
      </c>
      <c r="E5" s="11">
        <v>82</v>
      </c>
      <c r="F5" s="11">
        <v>54</v>
      </c>
      <c r="G5" s="11">
        <v>1932</v>
      </c>
      <c r="H5" s="11">
        <v>44</v>
      </c>
      <c r="I5" s="11">
        <v>1888</v>
      </c>
      <c r="J5" s="11">
        <v>149</v>
      </c>
      <c r="K5" s="11">
        <v>194</v>
      </c>
      <c r="L5" s="11">
        <v>1450</v>
      </c>
      <c r="M5" s="11">
        <v>1251</v>
      </c>
      <c r="N5" s="11">
        <v>199</v>
      </c>
      <c r="O5" s="11">
        <v>94</v>
      </c>
    </row>
    <row r="6" spans="1:15" ht="12.75">
      <c r="A6" s="10" t="s">
        <v>1</v>
      </c>
      <c r="B6" s="10" t="s">
        <v>74</v>
      </c>
      <c r="C6" s="11">
        <v>3172</v>
      </c>
      <c r="D6" s="11">
        <v>1</v>
      </c>
      <c r="E6" s="11">
        <v>156</v>
      </c>
      <c r="F6" s="11">
        <v>154</v>
      </c>
      <c r="G6" s="11">
        <v>3063</v>
      </c>
      <c r="H6" s="11">
        <v>35</v>
      </c>
      <c r="I6" s="11">
        <v>3028</v>
      </c>
      <c r="J6" s="11">
        <v>2</v>
      </c>
      <c r="K6" s="11">
        <v>554</v>
      </c>
      <c r="L6" s="11">
        <v>2209</v>
      </c>
      <c r="M6" s="11">
        <v>1299</v>
      </c>
      <c r="N6" s="11">
        <v>910</v>
      </c>
      <c r="O6" s="11">
        <v>203</v>
      </c>
    </row>
    <row r="7" spans="1:15" ht="12.75">
      <c r="A7" s="10" t="s">
        <v>1</v>
      </c>
      <c r="B7" s="10" t="s">
        <v>100</v>
      </c>
      <c r="C7" s="11">
        <v>3282</v>
      </c>
      <c r="D7" s="11">
        <v>3</v>
      </c>
      <c r="E7" s="11">
        <v>98</v>
      </c>
      <c r="F7" s="11">
        <v>97</v>
      </c>
      <c r="G7" s="11">
        <v>3128</v>
      </c>
      <c r="H7" s="11">
        <v>25</v>
      </c>
      <c r="I7" s="11">
        <v>3103</v>
      </c>
      <c r="J7" s="11">
        <v>3</v>
      </c>
      <c r="K7" s="11">
        <v>478</v>
      </c>
      <c r="L7" s="11">
        <v>2469</v>
      </c>
      <c r="M7" s="11">
        <v>1886</v>
      </c>
      <c r="N7" s="11">
        <v>583</v>
      </c>
      <c r="O7" s="11">
        <v>142</v>
      </c>
    </row>
    <row r="8" spans="1:15" ht="12.75">
      <c r="A8" s="10" t="s">
        <v>1</v>
      </c>
      <c r="B8" s="10" t="s">
        <v>122</v>
      </c>
      <c r="C8" s="11">
        <v>3175</v>
      </c>
      <c r="D8" s="11">
        <v>3</v>
      </c>
      <c r="E8" s="11">
        <v>482</v>
      </c>
      <c r="F8" s="11">
        <v>403</v>
      </c>
      <c r="G8" s="11">
        <v>3066</v>
      </c>
      <c r="H8" s="11">
        <v>102</v>
      </c>
      <c r="I8" s="11">
        <v>2964</v>
      </c>
      <c r="J8" s="11">
        <v>1</v>
      </c>
      <c r="K8" s="11">
        <v>326</v>
      </c>
      <c r="L8" s="11">
        <v>2530</v>
      </c>
      <c r="M8" s="11">
        <v>2110</v>
      </c>
      <c r="N8" s="11">
        <v>420</v>
      </c>
      <c r="O8" s="11">
        <v>100</v>
      </c>
    </row>
    <row r="9" spans="1:15" ht="12.75">
      <c r="A9" s="13" t="s">
        <v>1</v>
      </c>
      <c r="B9" s="13" t="s">
        <v>138</v>
      </c>
      <c r="C9" s="14">
        <f>11670</f>
        <v>11670</v>
      </c>
      <c r="D9" s="14">
        <f>10</f>
        <v>10</v>
      </c>
      <c r="E9" s="14">
        <f>818</f>
        <v>818</v>
      </c>
      <c r="F9" s="14">
        <f>708</f>
        <v>708</v>
      </c>
      <c r="G9" s="14">
        <f>11189</f>
        <v>11189</v>
      </c>
      <c r="H9" s="14">
        <f>206</f>
        <v>206</v>
      </c>
      <c r="I9" s="14">
        <f>10983</f>
        <v>10983</v>
      </c>
      <c r="J9" s="14">
        <f>155</f>
        <v>155</v>
      </c>
      <c r="K9" s="14">
        <f>1552</f>
        <v>1552</v>
      </c>
      <c r="L9" s="14">
        <f>8658</f>
        <v>8658</v>
      </c>
      <c r="M9" s="14">
        <f>6546</f>
        <v>6546</v>
      </c>
      <c r="N9" s="14">
        <f>2112</f>
        <v>2112</v>
      </c>
      <c r="O9" s="14">
        <f>539</f>
        <v>539</v>
      </c>
    </row>
    <row r="10" spans="1:15" ht="12.75">
      <c r="A10" s="12" t="s">
        <v>143</v>
      </c>
      <c r="B10" s="12" t="s">
        <v>1</v>
      </c>
      <c r="C10" s="12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12" t="s">
        <v>1</v>
      </c>
    </row>
    <row r="11" spans="1:15" ht="12.75">
      <c r="A11" s="10" t="s">
        <v>1</v>
      </c>
      <c r="B11" s="10" t="s">
        <v>85</v>
      </c>
      <c r="C11" s="11">
        <v>1066</v>
      </c>
      <c r="D11" s="11">
        <v>2</v>
      </c>
      <c r="E11" s="11">
        <v>32</v>
      </c>
      <c r="F11" s="11">
        <v>31</v>
      </c>
      <c r="G11" s="11">
        <v>1029</v>
      </c>
      <c r="H11" s="11">
        <v>30</v>
      </c>
      <c r="I11" s="11">
        <v>999</v>
      </c>
      <c r="J11" s="11">
        <v>2</v>
      </c>
      <c r="K11" s="11">
        <v>156</v>
      </c>
      <c r="L11" s="11">
        <v>813</v>
      </c>
      <c r="M11" s="11">
        <v>727</v>
      </c>
      <c r="N11" s="11">
        <v>86</v>
      </c>
      <c r="O11" s="11">
        <v>26</v>
      </c>
    </row>
    <row r="12" spans="1:15" ht="12.75">
      <c r="A12" s="10" t="s">
        <v>1</v>
      </c>
      <c r="B12" s="10" t="s">
        <v>105</v>
      </c>
      <c r="C12" s="11">
        <v>1012</v>
      </c>
      <c r="D12" s="11">
        <v>5</v>
      </c>
      <c r="E12" s="11">
        <v>30</v>
      </c>
      <c r="F12" s="11">
        <v>27</v>
      </c>
      <c r="G12" s="11">
        <v>896</v>
      </c>
      <c r="H12" s="11">
        <v>0</v>
      </c>
      <c r="I12" s="11">
        <v>896</v>
      </c>
      <c r="J12" s="11">
        <v>8</v>
      </c>
      <c r="K12" s="11">
        <v>152</v>
      </c>
      <c r="L12" s="11">
        <v>689</v>
      </c>
      <c r="M12" s="11">
        <v>446</v>
      </c>
      <c r="N12" s="11">
        <v>243</v>
      </c>
      <c r="O12" s="11">
        <v>46</v>
      </c>
    </row>
    <row r="13" spans="1:15" ht="12.75">
      <c r="A13" s="13" t="s">
        <v>1</v>
      </c>
      <c r="B13" s="13" t="s">
        <v>138</v>
      </c>
      <c r="C13" s="14">
        <f>2078</f>
        <v>2078</v>
      </c>
      <c r="D13" s="14">
        <f>7</f>
        <v>7</v>
      </c>
      <c r="E13" s="14">
        <f>62</f>
        <v>62</v>
      </c>
      <c r="F13" s="14">
        <f>58</f>
        <v>58</v>
      </c>
      <c r="G13" s="14">
        <f>1925</f>
        <v>1925</v>
      </c>
      <c r="H13" s="14">
        <f>30</f>
        <v>30</v>
      </c>
      <c r="I13" s="14">
        <f>1895</f>
        <v>1895</v>
      </c>
      <c r="J13" s="14">
        <f>10</f>
        <v>10</v>
      </c>
      <c r="K13" s="14">
        <f>308</f>
        <v>308</v>
      </c>
      <c r="L13" s="14">
        <f>1502</f>
        <v>1502</v>
      </c>
      <c r="M13" s="14">
        <f>1173</f>
        <v>1173</v>
      </c>
      <c r="N13" s="14">
        <f>329</f>
        <v>329</v>
      </c>
      <c r="O13" s="14">
        <f>72</f>
        <v>72</v>
      </c>
    </row>
    <row r="14" spans="1:15" ht="12.75">
      <c r="A14" s="12" t="s">
        <v>144</v>
      </c>
      <c r="B14" s="12" t="s">
        <v>1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</row>
    <row r="15" spans="1:15" ht="12.75">
      <c r="A15" s="10" t="s">
        <v>1</v>
      </c>
      <c r="B15" s="10" t="s">
        <v>56</v>
      </c>
      <c r="C15" s="11">
        <v>2432</v>
      </c>
      <c r="D15" s="11">
        <v>1</v>
      </c>
      <c r="E15" s="11">
        <v>45</v>
      </c>
      <c r="F15" s="11">
        <v>42</v>
      </c>
      <c r="G15" s="11">
        <v>2335</v>
      </c>
      <c r="H15" s="11">
        <v>332</v>
      </c>
      <c r="I15" s="11">
        <v>2003</v>
      </c>
      <c r="J15" s="11">
        <v>0</v>
      </c>
      <c r="K15" s="11">
        <v>408</v>
      </c>
      <c r="L15" s="11">
        <v>1389</v>
      </c>
      <c r="M15" s="11">
        <v>1050</v>
      </c>
      <c r="N15" s="11">
        <v>339</v>
      </c>
      <c r="O15" s="11">
        <v>197</v>
      </c>
    </row>
    <row r="16" spans="1:15" ht="12.75">
      <c r="A16" s="10" t="s">
        <v>1</v>
      </c>
      <c r="B16" s="10" t="s">
        <v>59</v>
      </c>
      <c r="C16" s="11">
        <v>2709</v>
      </c>
      <c r="D16" s="11">
        <v>1</v>
      </c>
      <c r="E16" s="11">
        <v>60</v>
      </c>
      <c r="F16" s="11">
        <v>60</v>
      </c>
      <c r="G16" s="11">
        <v>2548</v>
      </c>
      <c r="H16" s="11">
        <v>160</v>
      </c>
      <c r="I16" s="11">
        <v>2388</v>
      </c>
      <c r="J16" s="11">
        <v>4</v>
      </c>
      <c r="K16" s="11">
        <v>354</v>
      </c>
      <c r="L16" s="11">
        <v>1892</v>
      </c>
      <c r="M16" s="11">
        <v>1839</v>
      </c>
      <c r="N16" s="11">
        <v>53</v>
      </c>
      <c r="O16" s="11">
        <v>138</v>
      </c>
    </row>
    <row r="17" spans="1:15" ht="12.75">
      <c r="A17" s="10" t="s">
        <v>1</v>
      </c>
      <c r="B17" s="10" t="s">
        <v>61</v>
      </c>
      <c r="C17" s="11">
        <v>634</v>
      </c>
      <c r="D17" s="11">
        <v>2</v>
      </c>
      <c r="E17" s="11">
        <v>25</v>
      </c>
      <c r="F17" s="11">
        <v>22</v>
      </c>
      <c r="G17" s="11">
        <v>556</v>
      </c>
      <c r="H17" s="11">
        <v>0</v>
      </c>
      <c r="I17" s="11">
        <v>556</v>
      </c>
      <c r="J17" s="11">
        <v>2</v>
      </c>
      <c r="K17" s="11">
        <v>75</v>
      </c>
      <c r="L17" s="11">
        <v>446</v>
      </c>
      <c r="M17" s="11">
        <v>416</v>
      </c>
      <c r="N17" s="11">
        <v>30</v>
      </c>
      <c r="O17" s="11">
        <v>29</v>
      </c>
    </row>
    <row r="18" spans="1:15" ht="12.75">
      <c r="A18" s="10" t="s">
        <v>1</v>
      </c>
      <c r="B18" s="10" t="s">
        <v>109</v>
      </c>
      <c r="C18" s="11">
        <v>5924</v>
      </c>
      <c r="D18" s="11">
        <v>6</v>
      </c>
      <c r="E18" s="11">
        <v>235</v>
      </c>
      <c r="F18" s="11">
        <v>229</v>
      </c>
      <c r="G18" s="11">
        <v>5563</v>
      </c>
      <c r="H18" s="11">
        <v>240</v>
      </c>
      <c r="I18" s="11">
        <v>5323</v>
      </c>
      <c r="J18" s="11">
        <v>5</v>
      </c>
      <c r="K18" s="11">
        <v>842</v>
      </c>
      <c r="L18" s="11">
        <v>4021</v>
      </c>
      <c r="M18" s="11">
        <v>3478</v>
      </c>
      <c r="N18" s="11">
        <v>543</v>
      </c>
      <c r="O18" s="11">
        <v>414</v>
      </c>
    </row>
    <row r="19" spans="1:15" ht="12.75">
      <c r="A19" s="10" t="s">
        <v>1</v>
      </c>
      <c r="B19" s="10" t="s">
        <v>135</v>
      </c>
      <c r="C19" s="11">
        <v>533</v>
      </c>
      <c r="D19" s="11">
        <v>1</v>
      </c>
      <c r="E19" s="11">
        <v>36</v>
      </c>
      <c r="F19" s="11">
        <v>26</v>
      </c>
      <c r="G19" s="11">
        <v>501</v>
      </c>
      <c r="H19" s="11">
        <v>11</v>
      </c>
      <c r="I19" s="11">
        <v>490</v>
      </c>
      <c r="J19" s="11">
        <v>2</v>
      </c>
      <c r="K19" s="11">
        <v>71</v>
      </c>
      <c r="L19" s="11">
        <v>397</v>
      </c>
      <c r="M19" s="11">
        <v>384</v>
      </c>
      <c r="N19" s="11">
        <v>13</v>
      </c>
      <c r="O19" s="11">
        <v>10</v>
      </c>
    </row>
    <row r="20" spans="1:15" ht="12.75">
      <c r="A20" s="13" t="s">
        <v>1</v>
      </c>
      <c r="B20" s="13" t="s">
        <v>138</v>
      </c>
      <c r="C20" s="14">
        <f>12232</f>
        <v>12232</v>
      </c>
      <c r="D20" s="14">
        <f>11</f>
        <v>11</v>
      </c>
      <c r="E20" s="14">
        <f>401</f>
        <v>401</v>
      </c>
      <c r="F20" s="14">
        <f>379</f>
        <v>379</v>
      </c>
      <c r="G20" s="14">
        <f>11503</f>
        <v>11503</v>
      </c>
      <c r="H20" s="14">
        <f>743</f>
        <v>743</v>
      </c>
      <c r="I20" s="14">
        <f>10760</f>
        <v>10760</v>
      </c>
      <c r="J20" s="14">
        <f>13</f>
        <v>13</v>
      </c>
      <c r="K20" s="14">
        <f>1750</f>
        <v>1750</v>
      </c>
      <c r="L20" s="14">
        <f>8145</f>
        <v>8145</v>
      </c>
      <c r="M20" s="14">
        <f>7167</f>
        <v>7167</v>
      </c>
      <c r="N20" s="14">
        <f>978</f>
        <v>978</v>
      </c>
      <c r="O20" s="14">
        <f>788</f>
        <v>788</v>
      </c>
    </row>
    <row r="21" spans="1:15" ht="12.75">
      <c r="A21" s="12" t="s">
        <v>145</v>
      </c>
      <c r="B21" s="12" t="s">
        <v>1</v>
      </c>
      <c r="C21" s="12" t="s">
        <v>1</v>
      </c>
      <c r="D21" s="12" t="s">
        <v>1</v>
      </c>
      <c r="E21" s="12" t="s">
        <v>1</v>
      </c>
      <c r="F21" s="12" t="s">
        <v>1</v>
      </c>
      <c r="G21" s="12" t="s">
        <v>1</v>
      </c>
      <c r="H21" s="12" t="s">
        <v>1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2" t="s">
        <v>1</v>
      </c>
      <c r="O21" s="12" t="s">
        <v>1</v>
      </c>
    </row>
    <row r="22" spans="1:15" ht="12.75">
      <c r="A22" s="10" t="s">
        <v>1</v>
      </c>
      <c r="B22" s="10" t="s">
        <v>41</v>
      </c>
      <c r="C22" s="11">
        <v>1801</v>
      </c>
      <c r="D22" s="11">
        <v>1</v>
      </c>
      <c r="E22" s="11">
        <v>275</v>
      </c>
      <c r="F22" s="11">
        <v>53</v>
      </c>
      <c r="G22" s="11">
        <v>1739</v>
      </c>
      <c r="H22" s="11">
        <v>33</v>
      </c>
      <c r="I22" s="11">
        <v>1706</v>
      </c>
      <c r="J22" s="11">
        <v>27</v>
      </c>
      <c r="K22" s="11">
        <v>227</v>
      </c>
      <c r="L22" s="11">
        <v>1411</v>
      </c>
      <c r="M22" s="11">
        <v>1240</v>
      </c>
      <c r="N22" s="11">
        <v>171</v>
      </c>
      <c r="O22" s="11">
        <v>40</v>
      </c>
    </row>
    <row r="23" spans="1:15" ht="12.75">
      <c r="A23" s="10" t="s">
        <v>1</v>
      </c>
      <c r="B23" s="10" t="s">
        <v>44</v>
      </c>
      <c r="C23" s="11">
        <v>965</v>
      </c>
      <c r="D23" s="11">
        <v>1</v>
      </c>
      <c r="E23" s="11">
        <v>55</v>
      </c>
      <c r="F23" s="11">
        <v>54</v>
      </c>
      <c r="G23" s="11">
        <v>922</v>
      </c>
      <c r="H23" s="11">
        <v>0</v>
      </c>
      <c r="I23" s="11">
        <v>922</v>
      </c>
      <c r="J23" s="11">
        <v>1</v>
      </c>
      <c r="K23" s="11">
        <v>111</v>
      </c>
      <c r="L23" s="11">
        <v>742</v>
      </c>
      <c r="M23" s="11">
        <v>511</v>
      </c>
      <c r="N23" s="11">
        <v>231</v>
      </c>
      <c r="O23" s="11">
        <v>23</v>
      </c>
    </row>
    <row r="24" spans="1:15" ht="12.75">
      <c r="A24" s="10" t="s">
        <v>1</v>
      </c>
      <c r="B24" s="10" t="s">
        <v>54</v>
      </c>
      <c r="C24" s="11">
        <v>7561</v>
      </c>
      <c r="D24" s="11">
        <v>4</v>
      </c>
      <c r="E24" s="11">
        <v>147</v>
      </c>
      <c r="F24" s="11">
        <v>145</v>
      </c>
      <c r="G24" s="11">
        <v>6797</v>
      </c>
      <c r="H24" s="11">
        <v>600</v>
      </c>
      <c r="I24" s="11">
        <v>6197</v>
      </c>
      <c r="J24" s="11">
        <v>1</v>
      </c>
      <c r="K24" s="11">
        <v>1121</v>
      </c>
      <c r="L24" s="11">
        <v>3750</v>
      </c>
      <c r="M24" s="11">
        <v>3590</v>
      </c>
      <c r="N24" s="11">
        <v>160</v>
      </c>
      <c r="O24" s="11">
        <v>326</v>
      </c>
    </row>
    <row r="25" spans="1:15" ht="12.75">
      <c r="A25" s="10" t="s">
        <v>1</v>
      </c>
      <c r="B25" s="10" t="s">
        <v>90</v>
      </c>
      <c r="C25" s="11">
        <v>17298</v>
      </c>
      <c r="D25" s="11">
        <v>14</v>
      </c>
      <c r="E25" s="11">
        <v>1128</v>
      </c>
      <c r="F25" s="11">
        <v>1040</v>
      </c>
      <c r="G25" s="11">
        <v>16079</v>
      </c>
      <c r="H25" s="11">
        <v>1447</v>
      </c>
      <c r="I25" s="11">
        <v>14632</v>
      </c>
      <c r="J25" s="11">
        <v>1</v>
      </c>
      <c r="K25" s="11">
        <v>3386</v>
      </c>
      <c r="L25" s="11">
        <v>9854</v>
      </c>
      <c r="M25" s="11">
        <v>8903</v>
      </c>
      <c r="N25" s="11">
        <v>951</v>
      </c>
      <c r="O25" s="11">
        <v>1391</v>
      </c>
    </row>
    <row r="26" spans="1:15" ht="12.75">
      <c r="A26" s="10" t="s">
        <v>1</v>
      </c>
      <c r="B26" s="10" t="s">
        <v>115</v>
      </c>
      <c r="C26" s="11">
        <v>7138</v>
      </c>
      <c r="D26" s="11">
        <v>5</v>
      </c>
      <c r="E26" s="11">
        <v>229</v>
      </c>
      <c r="F26" s="11">
        <v>146</v>
      </c>
      <c r="G26" s="11">
        <v>6313</v>
      </c>
      <c r="H26" s="11">
        <v>480</v>
      </c>
      <c r="I26" s="11">
        <v>5833</v>
      </c>
      <c r="J26" s="11">
        <v>4</v>
      </c>
      <c r="K26" s="11">
        <v>876</v>
      </c>
      <c r="L26" s="11">
        <v>4344</v>
      </c>
      <c r="M26" s="11">
        <v>4058</v>
      </c>
      <c r="N26" s="11">
        <v>286</v>
      </c>
      <c r="O26" s="11">
        <v>408</v>
      </c>
    </row>
    <row r="27" spans="1:15" ht="12.75">
      <c r="A27" s="13" t="s">
        <v>1</v>
      </c>
      <c r="B27" s="13" t="s">
        <v>138</v>
      </c>
      <c r="C27" s="14">
        <f>34763</f>
        <v>34763</v>
      </c>
      <c r="D27" s="14">
        <f>25</f>
        <v>25</v>
      </c>
      <c r="E27" s="14">
        <f>1834</f>
        <v>1834</v>
      </c>
      <c r="F27" s="14">
        <f>1438</f>
        <v>1438</v>
      </c>
      <c r="G27" s="14">
        <f>31850</f>
        <v>31850</v>
      </c>
      <c r="H27" s="14">
        <f>2560</f>
        <v>2560</v>
      </c>
      <c r="I27" s="14">
        <f>29290</f>
        <v>29290</v>
      </c>
      <c r="J27" s="14">
        <f>34</f>
        <v>34</v>
      </c>
      <c r="K27" s="14">
        <f>5721</f>
        <v>5721</v>
      </c>
      <c r="L27" s="14">
        <f>20101</f>
        <v>20101</v>
      </c>
      <c r="M27" s="14">
        <f>18302</f>
        <v>18302</v>
      </c>
      <c r="N27" s="14">
        <f>1799</f>
        <v>1799</v>
      </c>
      <c r="O27" s="14">
        <f>2188</f>
        <v>2188</v>
      </c>
    </row>
    <row r="28" spans="1:15" ht="12.75">
      <c r="A28" s="12" t="s">
        <v>146</v>
      </c>
      <c r="B28" s="12" t="s">
        <v>1</v>
      </c>
      <c r="C28" s="12" t="s">
        <v>1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12" t="s">
        <v>1</v>
      </c>
      <c r="J28" s="12" t="s">
        <v>1</v>
      </c>
      <c r="K28" s="12" t="s">
        <v>1</v>
      </c>
      <c r="L28" s="12" t="s">
        <v>1</v>
      </c>
      <c r="M28" s="12" t="s">
        <v>1</v>
      </c>
      <c r="N28" s="12" t="s">
        <v>1</v>
      </c>
      <c r="O28" s="12" t="s">
        <v>1</v>
      </c>
    </row>
    <row r="29" spans="1:15" ht="12.75">
      <c r="A29" s="10" t="s">
        <v>1</v>
      </c>
      <c r="B29" s="10" t="s">
        <v>47</v>
      </c>
      <c r="C29" s="11">
        <v>19122</v>
      </c>
      <c r="D29" s="11">
        <v>6</v>
      </c>
      <c r="E29" s="11">
        <v>448</v>
      </c>
      <c r="F29" s="11">
        <v>448</v>
      </c>
      <c r="G29" s="11">
        <v>18237</v>
      </c>
      <c r="H29" s="11">
        <v>320</v>
      </c>
      <c r="I29" s="11">
        <v>17917</v>
      </c>
      <c r="J29" s="11">
        <v>5</v>
      </c>
      <c r="K29" s="11">
        <v>2084</v>
      </c>
      <c r="L29" s="11">
        <v>15156</v>
      </c>
      <c r="M29" s="11">
        <v>12929</v>
      </c>
      <c r="N29" s="11">
        <v>2227</v>
      </c>
      <c r="O29" s="11">
        <v>672</v>
      </c>
    </row>
    <row r="30" spans="1:15" ht="12.75">
      <c r="A30" s="10" t="s">
        <v>1</v>
      </c>
      <c r="B30" s="10" t="s">
        <v>64</v>
      </c>
      <c r="C30" s="11">
        <v>4695</v>
      </c>
      <c r="D30" s="11">
        <v>4</v>
      </c>
      <c r="E30" s="11">
        <v>233</v>
      </c>
      <c r="F30" s="11">
        <v>141</v>
      </c>
      <c r="G30" s="11">
        <v>4378</v>
      </c>
      <c r="H30" s="11">
        <v>0</v>
      </c>
      <c r="I30" s="11">
        <v>4378</v>
      </c>
      <c r="J30" s="11">
        <v>0</v>
      </c>
      <c r="K30" s="11">
        <v>780</v>
      </c>
      <c r="L30" s="11">
        <v>3356</v>
      </c>
      <c r="M30" s="11">
        <v>2515</v>
      </c>
      <c r="N30" s="11">
        <v>841</v>
      </c>
      <c r="O30" s="11">
        <v>216</v>
      </c>
    </row>
    <row r="31" spans="1:15" ht="12.75">
      <c r="A31" s="10" t="s">
        <v>1</v>
      </c>
      <c r="B31" s="10" t="s">
        <v>67</v>
      </c>
      <c r="C31" s="11">
        <v>7007</v>
      </c>
      <c r="D31" s="11">
        <v>2</v>
      </c>
      <c r="E31" s="11">
        <v>158</v>
      </c>
      <c r="F31" s="11">
        <v>156</v>
      </c>
      <c r="G31" s="11">
        <v>6740</v>
      </c>
      <c r="H31" s="11">
        <v>90</v>
      </c>
      <c r="I31" s="11">
        <v>6650</v>
      </c>
      <c r="J31" s="11">
        <v>12</v>
      </c>
      <c r="K31" s="11">
        <v>1008</v>
      </c>
      <c r="L31" s="11">
        <v>5425</v>
      </c>
      <c r="M31" s="11">
        <v>3935</v>
      </c>
      <c r="N31" s="11">
        <v>1490</v>
      </c>
      <c r="O31" s="11">
        <v>205</v>
      </c>
    </row>
    <row r="32" spans="1:15" ht="12.75">
      <c r="A32" s="10" t="s">
        <v>1</v>
      </c>
      <c r="B32" s="10" t="s">
        <v>88</v>
      </c>
      <c r="C32" s="11">
        <v>13003</v>
      </c>
      <c r="D32" s="11">
        <v>1</v>
      </c>
      <c r="E32" s="11">
        <v>88</v>
      </c>
      <c r="F32" s="11">
        <v>88</v>
      </c>
      <c r="G32" s="11">
        <v>11552</v>
      </c>
      <c r="H32" s="11">
        <v>800</v>
      </c>
      <c r="I32" s="11">
        <v>10752</v>
      </c>
      <c r="J32" s="11">
        <v>9</v>
      </c>
      <c r="K32" s="11">
        <v>2085</v>
      </c>
      <c r="L32" s="11">
        <v>8045</v>
      </c>
      <c r="M32" s="11">
        <v>6163</v>
      </c>
      <c r="N32" s="11">
        <v>1882</v>
      </c>
      <c r="O32" s="11">
        <v>613</v>
      </c>
    </row>
    <row r="33" spans="1:15" ht="12.75">
      <c r="A33" s="10" t="s">
        <v>1</v>
      </c>
      <c r="B33" s="10" t="s">
        <v>96</v>
      </c>
      <c r="C33" s="11">
        <v>11391</v>
      </c>
      <c r="D33" s="11">
        <v>4</v>
      </c>
      <c r="E33" s="11">
        <v>372</v>
      </c>
      <c r="F33" s="11">
        <v>364</v>
      </c>
      <c r="G33" s="11">
        <v>10994</v>
      </c>
      <c r="H33" s="11">
        <v>277</v>
      </c>
      <c r="I33" s="11">
        <v>10717</v>
      </c>
      <c r="J33" s="11">
        <v>13</v>
      </c>
      <c r="K33" s="11">
        <v>1251</v>
      </c>
      <c r="L33" s="11">
        <v>9068</v>
      </c>
      <c r="M33" s="11">
        <v>6981</v>
      </c>
      <c r="N33" s="11">
        <v>2087</v>
      </c>
      <c r="O33" s="11">
        <v>377</v>
      </c>
    </row>
    <row r="34" spans="1:15" ht="12.75">
      <c r="A34" s="10" t="s">
        <v>1</v>
      </c>
      <c r="B34" s="10" t="s">
        <v>101</v>
      </c>
      <c r="C34" s="11">
        <v>7550</v>
      </c>
      <c r="D34" s="11">
        <v>4</v>
      </c>
      <c r="E34" s="11">
        <v>176</v>
      </c>
      <c r="F34" s="11">
        <v>171</v>
      </c>
      <c r="G34" s="11">
        <v>7261</v>
      </c>
      <c r="H34" s="11">
        <v>319</v>
      </c>
      <c r="I34" s="11">
        <v>6942</v>
      </c>
      <c r="J34" s="11">
        <v>11</v>
      </c>
      <c r="K34" s="11">
        <v>1267</v>
      </c>
      <c r="L34" s="11">
        <v>5266</v>
      </c>
      <c r="M34" s="11">
        <v>4353</v>
      </c>
      <c r="N34" s="11">
        <v>913</v>
      </c>
      <c r="O34" s="11">
        <v>339</v>
      </c>
    </row>
    <row r="35" spans="1:15" ht="12.75">
      <c r="A35" s="10" t="s">
        <v>1</v>
      </c>
      <c r="B35" s="10" t="s">
        <v>108</v>
      </c>
      <c r="C35" s="11">
        <v>5935</v>
      </c>
      <c r="D35" s="11">
        <v>2</v>
      </c>
      <c r="E35" s="11">
        <v>171</v>
      </c>
      <c r="F35" s="11">
        <v>163</v>
      </c>
      <c r="G35" s="11">
        <v>5790</v>
      </c>
      <c r="H35" s="11">
        <v>82</v>
      </c>
      <c r="I35" s="11">
        <v>5708</v>
      </c>
      <c r="J35" s="11">
        <v>3</v>
      </c>
      <c r="K35" s="11">
        <v>879</v>
      </c>
      <c r="L35" s="11">
        <v>4635</v>
      </c>
      <c r="M35" s="11">
        <v>4525</v>
      </c>
      <c r="N35" s="11">
        <v>110</v>
      </c>
      <c r="O35" s="11">
        <v>191</v>
      </c>
    </row>
    <row r="36" spans="1:15" ht="12.75">
      <c r="A36" s="10" t="s">
        <v>1</v>
      </c>
      <c r="B36" s="10" t="s">
        <v>110</v>
      </c>
      <c r="C36" s="11">
        <v>8971</v>
      </c>
      <c r="D36" s="11">
        <v>1</v>
      </c>
      <c r="E36" s="11">
        <v>332</v>
      </c>
      <c r="F36" s="11">
        <v>299</v>
      </c>
      <c r="G36" s="11">
        <v>8718</v>
      </c>
      <c r="H36" s="11">
        <v>1031</v>
      </c>
      <c r="I36" s="11">
        <v>7687</v>
      </c>
      <c r="J36" s="11">
        <v>5</v>
      </c>
      <c r="K36" s="11">
        <v>1524</v>
      </c>
      <c r="L36" s="11">
        <v>5290</v>
      </c>
      <c r="M36" s="11">
        <v>4275</v>
      </c>
      <c r="N36" s="11">
        <v>1015</v>
      </c>
      <c r="O36" s="11">
        <v>798</v>
      </c>
    </row>
    <row r="37" spans="1:15" ht="12.75">
      <c r="A37" s="10" t="s">
        <v>1</v>
      </c>
      <c r="B37" s="10" t="s">
        <v>112</v>
      </c>
      <c r="C37" s="11">
        <v>7581</v>
      </c>
      <c r="D37" s="11">
        <v>2</v>
      </c>
      <c r="E37" s="11">
        <v>350</v>
      </c>
      <c r="F37" s="11">
        <v>346</v>
      </c>
      <c r="G37" s="11">
        <v>7355</v>
      </c>
      <c r="H37" s="11">
        <v>413</v>
      </c>
      <c r="I37" s="11">
        <v>6942</v>
      </c>
      <c r="J37" s="11">
        <v>6</v>
      </c>
      <c r="K37" s="11">
        <v>1235</v>
      </c>
      <c r="L37" s="11">
        <v>5291</v>
      </c>
      <c r="M37" s="11">
        <v>4761</v>
      </c>
      <c r="N37" s="11">
        <v>530</v>
      </c>
      <c r="O37" s="11">
        <v>363</v>
      </c>
    </row>
    <row r="38" spans="1:15" ht="12.75">
      <c r="A38" s="13" t="s">
        <v>1</v>
      </c>
      <c r="B38" s="13" t="s">
        <v>138</v>
      </c>
      <c r="C38" s="14">
        <f>85255</f>
        <v>85255</v>
      </c>
      <c r="D38" s="14">
        <f>26</f>
        <v>26</v>
      </c>
      <c r="E38" s="14">
        <f>2328</f>
        <v>2328</v>
      </c>
      <c r="F38" s="14">
        <f>2176</f>
        <v>2176</v>
      </c>
      <c r="G38" s="14">
        <f>81025</f>
        <v>81025</v>
      </c>
      <c r="H38" s="14">
        <f>3332</f>
        <v>3332</v>
      </c>
      <c r="I38" s="14">
        <f>77693</f>
        <v>77693</v>
      </c>
      <c r="J38" s="14">
        <f>64</f>
        <v>64</v>
      </c>
      <c r="K38" s="14">
        <f>12113</f>
        <v>12113</v>
      </c>
      <c r="L38" s="14">
        <f>61532</f>
        <v>61532</v>
      </c>
      <c r="M38" s="14">
        <f>50437</f>
        <v>50437</v>
      </c>
      <c r="N38" s="14">
        <f>11095</f>
        <v>11095</v>
      </c>
      <c r="O38" s="14">
        <f>3774</f>
        <v>3774</v>
      </c>
    </row>
    <row r="39" spans="1:15" ht="12.75">
      <c r="A39" s="12" t="s">
        <v>147</v>
      </c>
      <c r="B39" s="12" t="s">
        <v>1</v>
      </c>
      <c r="C39" s="12" t="s">
        <v>1</v>
      </c>
      <c r="D39" s="12" t="s">
        <v>1</v>
      </c>
      <c r="E39" s="12" t="s">
        <v>1</v>
      </c>
      <c r="F39" s="12" t="s">
        <v>1</v>
      </c>
      <c r="G39" s="12" t="s">
        <v>1</v>
      </c>
      <c r="H39" s="12" t="s">
        <v>1</v>
      </c>
      <c r="I39" s="12" t="s">
        <v>1</v>
      </c>
      <c r="J39" s="12" t="s">
        <v>1</v>
      </c>
      <c r="K39" s="12" t="s">
        <v>1</v>
      </c>
      <c r="L39" s="12" t="s">
        <v>1</v>
      </c>
      <c r="M39" s="12" t="s">
        <v>1</v>
      </c>
      <c r="N39" s="12" t="s">
        <v>1</v>
      </c>
      <c r="O39" s="12" t="s">
        <v>1</v>
      </c>
    </row>
    <row r="40" spans="1:15" ht="12.75">
      <c r="A40" s="10" t="s">
        <v>1</v>
      </c>
      <c r="B40" s="10" t="s">
        <v>70</v>
      </c>
      <c r="C40" s="11">
        <v>2453</v>
      </c>
      <c r="D40" s="11">
        <v>2</v>
      </c>
      <c r="E40" s="11">
        <v>84</v>
      </c>
      <c r="F40" s="11">
        <v>79</v>
      </c>
      <c r="G40" s="11">
        <v>2395</v>
      </c>
      <c r="H40" s="11">
        <v>40</v>
      </c>
      <c r="I40" s="11">
        <v>2355</v>
      </c>
      <c r="J40" s="11">
        <v>5</v>
      </c>
      <c r="K40" s="11">
        <v>459</v>
      </c>
      <c r="L40" s="11">
        <v>1807</v>
      </c>
      <c r="M40" s="11">
        <v>878</v>
      </c>
      <c r="N40" s="11">
        <v>929</v>
      </c>
      <c r="O40" s="11">
        <v>84</v>
      </c>
    </row>
    <row r="41" spans="1:15" ht="12.75">
      <c r="A41" s="10" t="s">
        <v>1</v>
      </c>
      <c r="B41" s="10" t="s">
        <v>104</v>
      </c>
      <c r="C41" s="11">
        <v>4628</v>
      </c>
      <c r="D41" s="11">
        <v>5</v>
      </c>
      <c r="E41" s="11">
        <v>219</v>
      </c>
      <c r="F41" s="11">
        <v>217</v>
      </c>
      <c r="G41" s="11">
        <v>4409</v>
      </c>
      <c r="H41" s="11">
        <v>40</v>
      </c>
      <c r="I41" s="11">
        <v>4369</v>
      </c>
      <c r="J41" s="11">
        <v>8</v>
      </c>
      <c r="K41" s="11">
        <v>826</v>
      </c>
      <c r="L41" s="11">
        <v>3455</v>
      </c>
      <c r="M41" s="11">
        <v>2424</v>
      </c>
      <c r="N41" s="11">
        <v>1031</v>
      </c>
      <c r="O41" s="11">
        <v>79</v>
      </c>
    </row>
    <row r="42" spans="1:15" ht="12.75">
      <c r="A42" s="10" t="s">
        <v>1</v>
      </c>
      <c r="B42" s="10" t="s">
        <v>128</v>
      </c>
      <c r="C42" s="11">
        <v>3550</v>
      </c>
      <c r="D42" s="11">
        <v>2</v>
      </c>
      <c r="E42" s="11">
        <v>165</v>
      </c>
      <c r="F42" s="11">
        <v>141</v>
      </c>
      <c r="G42" s="11">
        <v>3452</v>
      </c>
      <c r="H42" s="11">
        <v>76</v>
      </c>
      <c r="I42" s="11">
        <v>3376</v>
      </c>
      <c r="J42" s="11">
        <v>10</v>
      </c>
      <c r="K42" s="11">
        <v>324</v>
      </c>
      <c r="L42" s="11">
        <v>2980</v>
      </c>
      <c r="M42" s="11">
        <v>2351</v>
      </c>
      <c r="N42" s="11">
        <v>629</v>
      </c>
      <c r="O42" s="11">
        <v>61</v>
      </c>
    </row>
    <row r="43" spans="1:15" ht="12.75">
      <c r="A43" s="10" t="s">
        <v>1</v>
      </c>
      <c r="B43" s="10" t="s">
        <v>129</v>
      </c>
      <c r="C43" s="11">
        <v>5772</v>
      </c>
      <c r="D43" s="11">
        <v>7</v>
      </c>
      <c r="E43" s="11">
        <v>294</v>
      </c>
      <c r="F43" s="11">
        <v>170</v>
      </c>
      <c r="G43" s="11">
        <v>5606</v>
      </c>
      <c r="H43" s="11">
        <v>140</v>
      </c>
      <c r="I43" s="11">
        <v>5466</v>
      </c>
      <c r="J43" s="11">
        <v>13</v>
      </c>
      <c r="K43" s="11">
        <v>677</v>
      </c>
      <c r="L43" s="11">
        <v>4643</v>
      </c>
      <c r="M43" s="11">
        <v>3959</v>
      </c>
      <c r="N43" s="11">
        <v>684</v>
      </c>
      <c r="O43" s="11">
        <v>128</v>
      </c>
    </row>
    <row r="44" spans="1:15" ht="12.75">
      <c r="A44" s="13" t="s">
        <v>1</v>
      </c>
      <c r="B44" s="13" t="s">
        <v>138</v>
      </c>
      <c r="C44" s="14">
        <f>16403</f>
        <v>16403</v>
      </c>
      <c r="D44" s="14">
        <f>16</f>
        <v>16</v>
      </c>
      <c r="E44" s="14">
        <f>762</f>
        <v>762</v>
      </c>
      <c r="F44" s="14">
        <f>607</f>
        <v>607</v>
      </c>
      <c r="G44" s="14">
        <f>15862</f>
        <v>15862</v>
      </c>
      <c r="H44" s="14">
        <f>296</f>
        <v>296</v>
      </c>
      <c r="I44" s="14">
        <f>15566</f>
        <v>15566</v>
      </c>
      <c r="J44" s="14">
        <f>36</f>
        <v>36</v>
      </c>
      <c r="K44" s="14">
        <f>2286</f>
        <v>2286</v>
      </c>
      <c r="L44" s="14">
        <f>12885</f>
        <v>12885</v>
      </c>
      <c r="M44" s="14">
        <f>9612</f>
        <v>9612</v>
      </c>
      <c r="N44" s="14">
        <f>3273</f>
        <v>3273</v>
      </c>
      <c r="O44" s="14">
        <f>352</f>
        <v>352</v>
      </c>
    </row>
    <row r="45" spans="1:15" ht="12.75">
      <c r="A45" s="12" t="s">
        <v>148</v>
      </c>
      <c r="B45" s="12" t="s">
        <v>1</v>
      </c>
      <c r="C45" s="12" t="s">
        <v>1</v>
      </c>
      <c r="D45" s="12" t="s">
        <v>1</v>
      </c>
      <c r="E45" s="12" t="s">
        <v>1</v>
      </c>
      <c r="F45" s="12" t="s">
        <v>1</v>
      </c>
      <c r="G45" s="12" t="s">
        <v>1</v>
      </c>
      <c r="H45" s="12" t="s">
        <v>1</v>
      </c>
      <c r="I45" s="12" t="s">
        <v>1</v>
      </c>
      <c r="J45" s="12" t="s">
        <v>1</v>
      </c>
      <c r="K45" s="12" t="s">
        <v>1</v>
      </c>
      <c r="L45" s="12" t="s">
        <v>1</v>
      </c>
      <c r="M45" s="12" t="s">
        <v>1</v>
      </c>
      <c r="N45" s="12" t="s">
        <v>1</v>
      </c>
      <c r="O45" s="12" t="s">
        <v>1</v>
      </c>
    </row>
    <row r="46" spans="1:15" ht="12.75">
      <c r="A46" s="10" t="s">
        <v>1</v>
      </c>
      <c r="B46" s="10" t="s">
        <v>68</v>
      </c>
      <c r="C46" s="11">
        <v>1984</v>
      </c>
      <c r="D46" s="11">
        <v>20</v>
      </c>
      <c r="E46" s="11">
        <v>67</v>
      </c>
      <c r="F46" s="11">
        <v>57</v>
      </c>
      <c r="G46" s="11">
        <v>1862</v>
      </c>
      <c r="H46" s="11">
        <v>40</v>
      </c>
      <c r="I46" s="11">
        <v>1822</v>
      </c>
      <c r="J46" s="11">
        <v>1</v>
      </c>
      <c r="K46" s="11">
        <v>290</v>
      </c>
      <c r="L46" s="11">
        <v>1441</v>
      </c>
      <c r="M46" s="11">
        <v>1401</v>
      </c>
      <c r="N46" s="11">
        <v>40</v>
      </c>
      <c r="O46" s="11">
        <v>83</v>
      </c>
    </row>
    <row r="47" spans="1:15" ht="12.75">
      <c r="A47" s="10" t="s">
        <v>1</v>
      </c>
      <c r="B47" s="10" t="s">
        <v>76</v>
      </c>
      <c r="C47" s="11">
        <v>4609</v>
      </c>
      <c r="D47" s="11">
        <v>4</v>
      </c>
      <c r="E47" s="11">
        <v>119</v>
      </c>
      <c r="F47" s="11">
        <v>115</v>
      </c>
      <c r="G47" s="11">
        <v>4265</v>
      </c>
      <c r="H47" s="11">
        <v>160</v>
      </c>
      <c r="I47" s="11">
        <v>4105</v>
      </c>
      <c r="J47" s="11">
        <v>18</v>
      </c>
      <c r="K47" s="11">
        <v>607</v>
      </c>
      <c r="L47" s="11">
        <v>3093</v>
      </c>
      <c r="M47" s="11">
        <v>2415</v>
      </c>
      <c r="N47" s="11">
        <v>678</v>
      </c>
      <c r="O47" s="11">
        <v>387</v>
      </c>
    </row>
    <row r="48" spans="1:15" ht="12.75">
      <c r="A48" s="10" t="s">
        <v>1</v>
      </c>
      <c r="B48" s="10" t="s">
        <v>111</v>
      </c>
      <c r="C48" s="11">
        <v>1116</v>
      </c>
      <c r="D48" s="11">
        <v>1</v>
      </c>
      <c r="E48" s="11">
        <v>31</v>
      </c>
      <c r="F48" s="11">
        <v>29</v>
      </c>
      <c r="G48" s="11">
        <v>1059</v>
      </c>
      <c r="H48" s="11">
        <v>7</v>
      </c>
      <c r="I48" s="11">
        <v>1052</v>
      </c>
      <c r="J48" s="11">
        <v>0</v>
      </c>
      <c r="K48" s="11">
        <v>105</v>
      </c>
      <c r="L48" s="11">
        <v>901</v>
      </c>
      <c r="M48" s="11">
        <v>847</v>
      </c>
      <c r="N48" s="11">
        <v>54</v>
      </c>
      <c r="O48" s="11">
        <v>46</v>
      </c>
    </row>
    <row r="49" spans="1:15" ht="12.75">
      <c r="A49" s="10" t="s">
        <v>1</v>
      </c>
      <c r="B49" s="10" t="s">
        <v>113</v>
      </c>
      <c r="C49" s="11">
        <v>49636</v>
      </c>
      <c r="D49" s="11">
        <v>26</v>
      </c>
      <c r="E49" s="11">
        <v>1110</v>
      </c>
      <c r="F49" s="11">
        <v>1105</v>
      </c>
      <c r="G49" s="11">
        <v>46858</v>
      </c>
      <c r="H49" s="11">
        <v>2662</v>
      </c>
      <c r="I49" s="11">
        <v>44196</v>
      </c>
      <c r="J49" s="11">
        <v>38</v>
      </c>
      <c r="K49" s="11">
        <v>8970</v>
      </c>
      <c r="L49" s="11">
        <v>30508</v>
      </c>
      <c r="M49" s="11">
        <v>26782</v>
      </c>
      <c r="N49" s="11">
        <v>3726</v>
      </c>
      <c r="O49" s="11">
        <v>4335</v>
      </c>
    </row>
    <row r="50" spans="1:15" ht="12.75">
      <c r="A50" s="10" t="s">
        <v>1</v>
      </c>
      <c r="B50" s="10" t="s">
        <v>137</v>
      </c>
      <c r="C50" s="11">
        <v>2644</v>
      </c>
      <c r="D50" s="11">
        <v>1</v>
      </c>
      <c r="E50" s="11">
        <v>67</v>
      </c>
      <c r="F50" s="11">
        <v>64</v>
      </c>
      <c r="G50" s="11">
        <v>2529</v>
      </c>
      <c r="H50" s="11">
        <v>80</v>
      </c>
      <c r="I50" s="11">
        <v>2449</v>
      </c>
      <c r="J50" s="11">
        <v>0</v>
      </c>
      <c r="K50" s="11">
        <v>356</v>
      </c>
      <c r="L50" s="11">
        <v>1994</v>
      </c>
      <c r="M50" s="11">
        <v>1450</v>
      </c>
      <c r="N50" s="11">
        <v>544</v>
      </c>
      <c r="O50" s="11">
        <v>98</v>
      </c>
    </row>
    <row r="51" spans="1:15" ht="12.75">
      <c r="A51" s="13" t="s">
        <v>1</v>
      </c>
      <c r="B51" s="13" t="s">
        <v>138</v>
      </c>
      <c r="C51" s="14">
        <f>59989</f>
        <v>59989</v>
      </c>
      <c r="D51" s="14">
        <f>52</f>
        <v>52</v>
      </c>
      <c r="E51" s="14">
        <f>1394</f>
        <v>1394</v>
      </c>
      <c r="F51" s="14">
        <f>1370</f>
        <v>1370</v>
      </c>
      <c r="G51" s="14">
        <f>56573</f>
        <v>56573</v>
      </c>
      <c r="H51" s="14">
        <f>2949</f>
        <v>2949</v>
      </c>
      <c r="I51" s="14">
        <f>53624</f>
        <v>53624</v>
      </c>
      <c r="J51" s="14">
        <f>57</f>
        <v>57</v>
      </c>
      <c r="K51" s="14">
        <f>10328</f>
        <v>10328</v>
      </c>
      <c r="L51" s="14">
        <f>37937</f>
        <v>37937</v>
      </c>
      <c r="M51" s="14">
        <f>32895</f>
        <v>32895</v>
      </c>
      <c r="N51" s="14">
        <f>5042</f>
        <v>5042</v>
      </c>
      <c r="O51" s="14">
        <f>4949</f>
        <v>4949</v>
      </c>
    </row>
    <row r="52" spans="1:15" ht="12.75">
      <c r="A52" s="12" t="s">
        <v>149</v>
      </c>
      <c r="B52" s="12" t="s">
        <v>1</v>
      </c>
      <c r="C52" s="12" t="s">
        <v>1</v>
      </c>
      <c r="D52" s="12" t="s">
        <v>1</v>
      </c>
      <c r="E52" s="12" t="s">
        <v>1</v>
      </c>
      <c r="F52" s="12" t="s">
        <v>1</v>
      </c>
      <c r="G52" s="12" t="s">
        <v>1</v>
      </c>
      <c r="H52" s="12" t="s">
        <v>1</v>
      </c>
      <c r="I52" s="12" t="s">
        <v>1</v>
      </c>
      <c r="J52" s="12" t="s">
        <v>1</v>
      </c>
      <c r="K52" s="12" t="s">
        <v>1</v>
      </c>
      <c r="L52" s="12" t="s">
        <v>1</v>
      </c>
      <c r="M52" s="12" t="s">
        <v>1</v>
      </c>
      <c r="N52" s="12" t="s">
        <v>1</v>
      </c>
      <c r="O52" s="12" t="s">
        <v>1</v>
      </c>
    </row>
    <row r="53" spans="1:15" ht="12.75">
      <c r="A53" s="10" t="s">
        <v>1</v>
      </c>
      <c r="B53" s="10" t="s">
        <v>69</v>
      </c>
      <c r="C53" s="11">
        <v>12778</v>
      </c>
      <c r="D53" s="11">
        <v>8</v>
      </c>
      <c r="E53" s="11">
        <v>605</v>
      </c>
      <c r="F53" s="11">
        <v>303</v>
      </c>
      <c r="G53" s="11">
        <v>12250</v>
      </c>
      <c r="H53" s="11">
        <v>292</v>
      </c>
      <c r="I53" s="11">
        <v>11958</v>
      </c>
      <c r="J53" s="11">
        <v>15</v>
      </c>
      <c r="K53" s="11">
        <v>1820</v>
      </c>
      <c r="L53" s="11">
        <v>9718</v>
      </c>
      <c r="M53" s="11">
        <v>8441</v>
      </c>
      <c r="N53" s="11">
        <v>1277</v>
      </c>
      <c r="O53" s="11">
        <v>404</v>
      </c>
    </row>
    <row r="54" spans="1:15" ht="12.75">
      <c r="A54" s="10" t="s">
        <v>1</v>
      </c>
      <c r="B54" s="10" t="s">
        <v>72</v>
      </c>
      <c r="C54" s="11">
        <v>2973</v>
      </c>
      <c r="D54" s="11">
        <v>2</v>
      </c>
      <c r="E54" s="11">
        <v>119</v>
      </c>
      <c r="F54" s="11">
        <v>102</v>
      </c>
      <c r="G54" s="11">
        <v>2849</v>
      </c>
      <c r="H54" s="11">
        <v>50</v>
      </c>
      <c r="I54" s="11">
        <v>2799</v>
      </c>
      <c r="J54" s="11">
        <v>0</v>
      </c>
      <c r="K54" s="11">
        <v>451</v>
      </c>
      <c r="L54" s="11">
        <v>2155</v>
      </c>
      <c r="M54" s="11">
        <v>1715</v>
      </c>
      <c r="N54" s="11">
        <v>440</v>
      </c>
      <c r="O54" s="11">
        <v>141</v>
      </c>
    </row>
    <row r="55" spans="1:15" ht="12.75">
      <c r="A55" s="10" t="s">
        <v>1</v>
      </c>
      <c r="B55" s="10" t="s">
        <v>75</v>
      </c>
      <c r="C55" s="11">
        <v>3619</v>
      </c>
      <c r="D55" s="11">
        <v>3</v>
      </c>
      <c r="E55" s="11">
        <v>202</v>
      </c>
      <c r="F55" s="11">
        <v>98</v>
      </c>
      <c r="G55" s="11">
        <v>3530</v>
      </c>
      <c r="H55" s="11">
        <v>102</v>
      </c>
      <c r="I55" s="11">
        <v>3428</v>
      </c>
      <c r="J55" s="11">
        <v>2</v>
      </c>
      <c r="K55" s="11">
        <v>593</v>
      </c>
      <c r="L55" s="11">
        <v>2728</v>
      </c>
      <c r="M55" s="11">
        <v>2206</v>
      </c>
      <c r="N55" s="11">
        <v>522</v>
      </c>
      <c r="O55" s="11">
        <v>105</v>
      </c>
    </row>
    <row r="56" spans="1:15" ht="12.75">
      <c r="A56" s="10" t="s">
        <v>1</v>
      </c>
      <c r="B56" s="10" t="s">
        <v>117</v>
      </c>
      <c r="C56" s="11">
        <v>5614</v>
      </c>
      <c r="D56" s="11">
        <v>3</v>
      </c>
      <c r="E56" s="11">
        <v>164</v>
      </c>
      <c r="F56" s="11">
        <v>161</v>
      </c>
      <c r="G56" s="11">
        <v>5413</v>
      </c>
      <c r="H56" s="11">
        <v>217</v>
      </c>
      <c r="I56" s="11">
        <v>5196</v>
      </c>
      <c r="J56" s="11">
        <v>7</v>
      </c>
      <c r="K56" s="11">
        <v>829</v>
      </c>
      <c r="L56" s="11">
        <v>4051</v>
      </c>
      <c r="M56" s="11">
        <v>3757</v>
      </c>
      <c r="N56" s="11">
        <v>294</v>
      </c>
      <c r="O56" s="11">
        <v>296</v>
      </c>
    </row>
    <row r="57" spans="1:15" ht="12.75">
      <c r="A57" s="13" t="s">
        <v>1</v>
      </c>
      <c r="B57" s="13" t="s">
        <v>138</v>
      </c>
      <c r="C57" s="14">
        <f>24984</f>
        <v>24984</v>
      </c>
      <c r="D57" s="14">
        <f>16</f>
        <v>16</v>
      </c>
      <c r="E57" s="14">
        <f>1090</f>
        <v>1090</v>
      </c>
      <c r="F57" s="14">
        <f>664</f>
        <v>664</v>
      </c>
      <c r="G57" s="14">
        <f>24042</f>
        <v>24042</v>
      </c>
      <c r="H57" s="14">
        <f>661</f>
        <v>661</v>
      </c>
      <c r="I57" s="14">
        <f>23381</f>
        <v>23381</v>
      </c>
      <c r="J57" s="14">
        <f>24</f>
        <v>24</v>
      </c>
      <c r="K57" s="14">
        <f>3693</f>
        <v>3693</v>
      </c>
      <c r="L57" s="14">
        <f>18652</f>
        <v>18652</v>
      </c>
      <c r="M57" s="14">
        <f>16119</f>
        <v>16119</v>
      </c>
      <c r="N57" s="14">
        <f>2533</f>
        <v>2533</v>
      </c>
      <c r="O57" s="14">
        <f>946</f>
        <v>946</v>
      </c>
    </row>
    <row r="58" spans="1:15" ht="12.75">
      <c r="A58" s="12" t="s">
        <v>150</v>
      </c>
      <c r="B58" s="12" t="s">
        <v>1</v>
      </c>
      <c r="C58" s="12" t="s">
        <v>1</v>
      </c>
      <c r="D58" s="12" t="s">
        <v>1</v>
      </c>
      <c r="E58" s="12" t="s">
        <v>1</v>
      </c>
      <c r="F58" s="12" t="s">
        <v>1</v>
      </c>
      <c r="G58" s="12" t="s">
        <v>1</v>
      </c>
      <c r="H58" s="12" t="s">
        <v>1</v>
      </c>
      <c r="I58" s="12" t="s">
        <v>1</v>
      </c>
      <c r="J58" s="12" t="s">
        <v>1</v>
      </c>
      <c r="K58" s="12" t="s">
        <v>1</v>
      </c>
      <c r="L58" s="12" t="s">
        <v>1</v>
      </c>
      <c r="M58" s="12" t="s">
        <v>1</v>
      </c>
      <c r="N58" s="12" t="s">
        <v>1</v>
      </c>
      <c r="O58" s="12" t="s">
        <v>1</v>
      </c>
    </row>
    <row r="59" spans="1:15" ht="12.75">
      <c r="A59" s="10" t="s">
        <v>1</v>
      </c>
      <c r="B59" s="10" t="s">
        <v>45</v>
      </c>
      <c r="C59" s="11">
        <v>18110</v>
      </c>
      <c r="D59" s="11">
        <v>7</v>
      </c>
      <c r="E59" s="11">
        <v>468</v>
      </c>
      <c r="F59" s="11">
        <v>455</v>
      </c>
      <c r="G59" s="11">
        <v>17532</v>
      </c>
      <c r="H59" s="11">
        <v>460</v>
      </c>
      <c r="I59" s="11">
        <v>17072</v>
      </c>
      <c r="J59" s="11">
        <v>35</v>
      </c>
      <c r="K59" s="11">
        <v>2474</v>
      </c>
      <c r="L59" s="11">
        <v>13585</v>
      </c>
      <c r="M59" s="11">
        <v>10724</v>
      </c>
      <c r="N59" s="11">
        <v>2861</v>
      </c>
      <c r="O59" s="11">
        <v>975</v>
      </c>
    </row>
    <row r="60" spans="1:15" ht="12.75">
      <c r="A60" s="10" t="s">
        <v>1</v>
      </c>
      <c r="B60" s="10" t="s">
        <v>49</v>
      </c>
      <c r="C60" s="11">
        <v>28921</v>
      </c>
      <c r="D60" s="11">
        <v>8</v>
      </c>
      <c r="E60" s="11">
        <v>549</v>
      </c>
      <c r="F60" s="11">
        <v>538</v>
      </c>
      <c r="G60" s="11">
        <v>26960</v>
      </c>
      <c r="H60" s="11">
        <v>1239</v>
      </c>
      <c r="I60" s="11">
        <v>25721</v>
      </c>
      <c r="J60" s="11">
        <v>41</v>
      </c>
      <c r="K60" s="11">
        <v>4958</v>
      </c>
      <c r="L60" s="11">
        <v>19452</v>
      </c>
      <c r="M60" s="11">
        <v>13045</v>
      </c>
      <c r="N60" s="11">
        <v>6407</v>
      </c>
      <c r="O60" s="11">
        <v>976</v>
      </c>
    </row>
    <row r="61" spans="1:15" ht="12.75">
      <c r="A61" s="10" t="s">
        <v>1</v>
      </c>
      <c r="B61" s="10" t="s">
        <v>58</v>
      </c>
      <c r="C61" s="11">
        <v>6586</v>
      </c>
      <c r="D61" s="11">
        <v>2</v>
      </c>
      <c r="E61" s="11">
        <v>123</v>
      </c>
      <c r="F61" s="11">
        <v>118</v>
      </c>
      <c r="G61" s="11">
        <v>5831</v>
      </c>
      <c r="H61" s="11">
        <v>200</v>
      </c>
      <c r="I61" s="11">
        <v>5631</v>
      </c>
      <c r="J61" s="11">
        <v>12</v>
      </c>
      <c r="K61" s="11">
        <v>1103</v>
      </c>
      <c r="L61" s="11">
        <v>4218</v>
      </c>
      <c r="M61" s="11">
        <v>3228</v>
      </c>
      <c r="N61" s="11">
        <v>990</v>
      </c>
      <c r="O61" s="11">
        <v>292</v>
      </c>
    </row>
    <row r="62" spans="1:15" ht="12.75">
      <c r="A62" s="10" t="s">
        <v>1</v>
      </c>
      <c r="B62" s="10" t="s">
        <v>60</v>
      </c>
      <c r="C62" s="11">
        <v>4432</v>
      </c>
      <c r="D62" s="11">
        <v>3</v>
      </c>
      <c r="E62" s="11">
        <v>102</v>
      </c>
      <c r="F62" s="11">
        <v>99</v>
      </c>
      <c r="G62" s="11">
        <v>4237</v>
      </c>
      <c r="H62" s="11">
        <v>94</v>
      </c>
      <c r="I62" s="11">
        <v>4143</v>
      </c>
      <c r="J62" s="11">
        <v>5</v>
      </c>
      <c r="K62" s="11">
        <v>694</v>
      </c>
      <c r="L62" s="11">
        <v>3263</v>
      </c>
      <c r="M62" s="11">
        <v>2513</v>
      </c>
      <c r="N62" s="11">
        <v>750</v>
      </c>
      <c r="O62" s="11">
        <v>163</v>
      </c>
    </row>
    <row r="63" spans="1:15" ht="12.75">
      <c r="A63" s="10" t="s">
        <v>1</v>
      </c>
      <c r="B63" s="10" t="s">
        <v>78</v>
      </c>
      <c r="C63" s="11">
        <v>4517</v>
      </c>
      <c r="D63" s="11">
        <v>3</v>
      </c>
      <c r="E63" s="11">
        <v>114</v>
      </c>
      <c r="F63" s="11">
        <v>113</v>
      </c>
      <c r="G63" s="11">
        <v>4300</v>
      </c>
      <c r="H63" s="11">
        <v>209</v>
      </c>
      <c r="I63" s="11">
        <v>4091</v>
      </c>
      <c r="J63" s="11">
        <v>2</v>
      </c>
      <c r="K63" s="11">
        <v>481</v>
      </c>
      <c r="L63" s="11">
        <v>3483</v>
      </c>
      <c r="M63" s="11">
        <v>3015</v>
      </c>
      <c r="N63" s="11">
        <v>468</v>
      </c>
      <c r="O63" s="11">
        <v>124</v>
      </c>
    </row>
    <row r="64" spans="1:15" ht="12.75">
      <c r="A64" s="10" t="s">
        <v>1</v>
      </c>
      <c r="B64" s="10" t="s">
        <v>80</v>
      </c>
      <c r="C64" s="11">
        <v>2964</v>
      </c>
      <c r="D64" s="11">
        <v>3</v>
      </c>
      <c r="E64" s="11">
        <v>70</v>
      </c>
      <c r="F64" s="11">
        <v>59</v>
      </c>
      <c r="G64" s="11">
        <v>2614</v>
      </c>
      <c r="H64" s="11">
        <v>100</v>
      </c>
      <c r="I64" s="11">
        <v>2514</v>
      </c>
      <c r="J64" s="11">
        <v>1</v>
      </c>
      <c r="K64" s="11">
        <v>603</v>
      </c>
      <c r="L64" s="11">
        <v>1671</v>
      </c>
      <c r="M64" s="11">
        <v>1381</v>
      </c>
      <c r="N64" s="11">
        <v>290</v>
      </c>
      <c r="O64" s="11">
        <v>239</v>
      </c>
    </row>
    <row r="65" spans="1:15" ht="12.75">
      <c r="A65" s="10" t="s">
        <v>1</v>
      </c>
      <c r="B65" s="10" t="s">
        <v>83</v>
      </c>
      <c r="C65" s="11">
        <v>8275</v>
      </c>
      <c r="D65" s="11">
        <v>4</v>
      </c>
      <c r="E65" s="11">
        <v>314</v>
      </c>
      <c r="F65" s="11">
        <v>288</v>
      </c>
      <c r="G65" s="11">
        <v>7882</v>
      </c>
      <c r="H65" s="11">
        <v>700</v>
      </c>
      <c r="I65" s="11">
        <v>7182</v>
      </c>
      <c r="J65" s="11">
        <v>15</v>
      </c>
      <c r="K65" s="11">
        <v>1141</v>
      </c>
      <c r="L65" s="11">
        <v>5540</v>
      </c>
      <c r="M65" s="11">
        <v>4221</v>
      </c>
      <c r="N65" s="11">
        <v>1319</v>
      </c>
      <c r="O65" s="11">
        <v>445</v>
      </c>
    </row>
    <row r="66" spans="1:15" ht="12.75">
      <c r="A66" s="10" t="s">
        <v>1</v>
      </c>
      <c r="B66" s="10" t="s">
        <v>87</v>
      </c>
      <c r="C66" s="11">
        <v>70002</v>
      </c>
      <c r="D66" s="11">
        <v>16</v>
      </c>
      <c r="E66" s="11">
        <v>1416</v>
      </c>
      <c r="F66" s="11">
        <v>1400</v>
      </c>
      <c r="G66" s="11">
        <v>59666</v>
      </c>
      <c r="H66" s="11">
        <v>1602</v>
      </c>
      <c r="I66" s="11">
        <v>58064</v>
      </c>
      <c r="J66" s="11">
        <v>21</v>
      </c>
      <c r="K66" s="11">
        <v>11075</v>
      </c>
      <c r="L66" s="11">
        <v>43381</v>
      </c>
      <c r="M66" s="11">
        <v>34272</v>
      </c>
      <c r="N66" s="11">
        <v>9109</v>
      </c>
      <c r="O66" s="11">
        <v>3207</v>
      </c>
    </row>
    <row r="67" spans="1:15" ht="12.75">
      <c r="A67" s="10" t="s">
        <v>1</v>
      </c>
      <c r="B67" s="10" t="s">
        <v>89</v>
      </c>
      <c r="C67" s="11">
        <v>9837</v>
      </c>
      <c r="D67" s="11">
        <v>4</v>
      </c>
      <c r="E67" s="11">
        <v>200</v>
      </c>
      <c r="F67" s="11">
        <v>189</v>
      </c>
      <c r="G67" s="11">
        <v>8619</v>
      </c>
      <c r="H67" s="11">
        <v>402</v>
      </c>
      <c r="I67" s="11">
        <v>8217</v>
      </c>
      <c r="J67" s="11">
        <v>8</v>
      </c>
      <c r="K67" s="11">
        <v>2010</v>
      </c>
      <c r="L67" s="11">
        <v>5894</v>
      </c>
      <c r="M67" s="11">
        <v>4713</v>
      </c>
      <c r="N67" s="11">
        <v>1181</v>
      </c>
      <c r="O67" s="11">
        <v>682</v>
      </c>
    </row>
    <row r="68" spans="1:15" ht="12.75">
      <c r="A68" s="10" t="s">
        <v>1</v>
      </c>
      <c r="B68" s="10" t="s">
        <v>97</v>
      </c>
      <c r="C68" s="11">
        <v>6605</v>
      </c>
      <c r="D68" s="11">
        <v>4</v>
      </c>
      <c r="E68" s="11">
        <v>347</v>
      </c>
      <c r="F68" s="11">
        <v>283</v>
      </c>
      <c r="G68" s="11">
        <v>6413</v>
      </c>
      <c r="H68" s="11">
        <v>234</v>
      </c>
      <c r="I68" s="11">
        <v>6179</v>
      </c>
      <c r="J68" s="11">
        <v>12</v>
      </c>
      <c r="K68" s="11">
        <v>777</v>
      </c>
      <c r="L68" s="11">
        <v>5133</v>
      </c>
      <c r="M68" s="11">
        <v>4205</v>
      </c>
      <c r="N68" s="11">
        <v>928</v>
      </c>
      <c r="O68" s="11">
        <v>257</v>
      </c>
    </row>
    <row r="69" spans="1:15" ht="12.75">
      <c r="A69" s="10" t="s">
        <v>1</v>
      </c>
      <c r="B69" s="10" t="s">
        <v>120</v>
      </c>
      <c r="C69" s="11">
        <v>1485</v>
      </c>
      <c r="D69" s="11">
        <v>3</v>
      </c>
      <c r="E69" s="11">
        <v>69</v>
      </c>
      <c r="F69" s="11">
        <v>66</v>
      </c>
      <c r="G69" s="11">
        <v>1433</v>
      </c>
      <c r="H69" s="11">
        <v>42</v>
      </c>
      <c r="I69" s="11">
        <v>1391</v>
      </c>
      <c r="J69" s="11">
        <v>1</v>
      </c>
      <c r="K69" s="11">
        <v>148</v>
      </c>
      <c r="L69" s="11">
        <v>1207</v>
      </c>
      <c r="M69" s="11">
        <v>1026</v>
      </c>
      <c r="N69" s="11">
        <v>181</v>
      </c>
      <c r="O69" s="11">
        <v>35</v>
      </c>
    </row>
    <row r="70" spans="1:15" ht="12.75">
      <c r="A70" s="10" t="s">
        <v>1</v>
      </c>
      <c r="B70" s="10" t="s">
        <v>130</v>
      </c>
      <c r="C70" s="11">
        <v>7820</v>
      </c>
      <c r="D70" s="11">
        <v>2</v>
      </c>
      <c r="E70" s="11">
        <v>145</v>
      </c>
      <c r="F70" s="11">
        <v>144</v>
      </c>
      <c r="G70" s="11">
        <v>7571</v>
      </c>
      <c r="H70" s="11">
        <v>414</v>
      </c>
      <c r="I70" s="11">
        <v>7157</v>
      </c>
      <c r="J70" s="11">
        <v>0</v>
      </c>
      <c r="K70" s="11">
        <v>1200</v>
      </c>
      <c r="L70" s="11">
        <v>5541</v>
      </c>
      <c r="M70" s="11">
        <v>4421</v>
      </c>
      <c r="N70" s="11">
        <v>1120</v>
      </c>
      <c r="O70" s="11">
        <v>415</v>
      </c>
    </row>
    <row r="71" spans="1:15" ht="12.75">
      <c r="A71" s="13" t="s">
        <v>1</v>
      </c>
      <c r="B71" s="13" t="s">
        <v>138</v>
      </c>
      <c r="C71" s="14">
        <f>169554</f>
        <v>169554</v>
      </c>
      <c r="D71" s="14">
        <f>59</f>
        <v>59</v>
      </c>
      <c r="E71" s="14">
        <f>3917</f>
        <v>3917</v>
      </c>
      <c r="F71" s="14">
        <f>3752</f>
        <v>3752</v>
      </c>
      <c r="G71" s="14">
        <f>153058</f>
        <v>153058</v>
      </c>
      <c r="H71" s="14">
        <f>5696</f>
        <v>5696</v>
      </c>
      <c r="I71" s="14">
        <f>147362</f>
        <v>147362</v>
      </c>
      <c r="J71" s="14">
        <f>153</f>
        <v>153</v>
      </c>
      <c r="K71" s="14">
        <f>26664</f>
        <v>26664</v>
      </c>
      <c r="L71" s="14">
        <f>112368</f>
        <v>112368</v>
      </c>
      <c r="M71" s="14">
        <f>86764</f>
        <v>86764</v>
      </c>
      <c r="N71" s="14">
        <f>25604</f>
        <v>25604</v>
      </c>
      <c r="O71" s="14">
        <f>7810</f>
        <v>7810</v>
      </c>
    </row>
    <row r="72" spans="1:15" ht="12.75">
      <c r="A72" s="12" t="s">
        <v>151</v>
      </c>
      <c r="B72" s="12" t="s">
        <v>1</v>
      </c>
      <c r="C72" s="12" t="s">
        <v>1</v>
      </c>
      <c r="D72" s="12" t="s">
        <v>1</v>
      </c>
      <c r="E72" s="12" t="s">
        <v>1</v>
      </c>
      <c r="F72" s="12" t="s">
        <v>1</v>
      </c>
      <c r="G72" s="12" t="s">
        <v>1</v>
      </c>
      <c r="H72" s="12" t="s">
        <v>1</v>
      </c>
      <c r="I72" s="12" t="s">
        <v>1</v>
      </c>
      <c r="J72" s="12" t="s">
        <v>1</v>
      </c>
      <c r="K72" s="12" t="s">
        <v>1</v>
      </c>
      <c r="L72" s="12" t="s">
        <v>1</v>
      </c>
      <c r="M72" s="12" t="s">
        <v>1</v>
      </c>
      <c r="N72" s="12" t="s">
        <v>1</v>
      </c>
      <c r="O72" s="12" t="s">
        <v>1</v>
      </c>
    </row>
    <row r="73" spans="1:15" ht="12.75">
      <c r="A73" s="10" t="s">
        <v>1</v>
      </c>
      <c r="B73" s="10" t="s">
        <v>36</v>
      </c>
      <c r="C73" s="11">
        <v>6517</v>
      </c>
      <c r="D73" s="11">
        <v>4</v>
      </c>
      <c r="E73" s="11">
        <v>202</v>
      </c>
      <c r="F73" s="11">
        <v>161</v>
      </c>
      <c r="G73" s="11">
        <v>6289</v>
      </c>
      <c r="H73" s="11">
        <v>341</v>
      </c>
      <c r="I73" s="11">
        <v>5948</v>
      </c>
      <c r="J73" s="11">
        <v>5</v>
      </c>
      <c r="K73" s="11">
        <v>1005</v>
      </c>
      <c r="L73" s="11">
        <v>4686</v>
      </c>
      <c r="M73" s="11">
        <v>3293</v>
      </c>
      <c r="N73" s="11">
        <v>1393</v>
      </c>
      <c r="O73" s="11">
        <v>251</v>
      </c>
    </row>
    <row r="74" spans="1:15" ht="12.75">
      <c r="A74" s="10" t="s">
        <v>1</v>
      </c>
      <c r="B74" s="10" t="s">
        <v>39</v>
      </c>
      <c r="C74" s="11">
        <v>5520</v>
      </c>
      <c r="D74" s="11">
        <v>3</v>
      </c>
      <c r="E74" s="11">
        <v>142</v>
      </c>
      <c r="F74" s="11">
        <v>100</v>
      </c>
      <c r="G74" s="11">
        <v>5243</v>
      </c>
      <c r="H74" s="11">
        <v>0</v>
      </c>
      <c r="I74" s="11">
        <v>5243</v>
      </c>
      <c r="J74" s="11">
        <v>6</v>
      </c>
      <c r="K74" s="11">
        <v>956</v>
      </c>
      <c r="L74" s="11">
        <v>4067</v>
      </c>
      <c r="M74" s="11">
        <v>2909</v>
      </c>
      <c r="N74" s="11">
        <v>1158</v>
      </c>
      <c r="O74" s="11">
        <v>193</v>
      </c>
    </row>
    <row r="75" spans="1:15" ht="12.75">
      <c r="A75" s="10" t="s">
        <v>1</v>
      </c>
      <c r="B75" s="10" t="s">
        <v>82</v>
      </c>
      <c r="C75" s="11">
        <v>6922</v>
      </c>
      <c r="D75" s="11">
        <v>3</v>
      </c>
      <c r="E75" s="11">
        <v>165</v>
      </c>
      <c r="F75" s="11">
        <v>164</v>
      </c>
      <c r="G75" s="11">
        <v>6735</v>
      </c>
      <c r="H75" s="11">
        <v>162</v>
      </c>
      <c r="I75" s="11">
        <v>6573</v>
      </c>
      <c r="J75" s="11">
        <v>13</v>
      </c>
      <c r="K75" s="11">
        <v>1383</v>
      </c>
      <c r="L75" s="11">
        <v>4942</v>
      </c>
      <c r="M75" s="11">
        <v>2489</v>
      </c>
      <c r="N75" s="11">
        <v>2453</v>
      </c>
      <c r="O75" s="11">
        <v>235</v>
      </c>
    </row>
    <row r="76" spans="1:15" ht="12.75">
      <c r="A76" s="10" t="s">
        <v>1</v>
      </c>
      <c r="B76" s="10" t="s">
        <v>99</v>
      </c>
      <c r="C76" s="11">
        <v>5527</v>
      </c>
      <c r="D76" s="11">
        <v>3</v>
      </c>
      <c r="E76" s="11">
        <v>150</v>
      </c>
      <c r="F76" s="11">
        <v>150</v>
      </c>
      <c r="G76" s="11">
        <v>5288</v>
      </c>
      <c r="H76" s="11">
        <v>104</v>
      </c>
      <c r="I76" s="11">
        <v>5184</v>
      </c>
      <c r="J76" s="11">
        <v>6</v>
      </c>
      <c r="K76" s="11">
        <v>807</v>
      </c>
      <c r="L76" s="11">
        <v>4053</v>
      </c>
      <c r="M76" s="11">
        <v>3471</v>
      </c>
      <c r="N76" s="11">
        <v>582</v>
      </c>
      <c r="O76" s="11">
        <v>249</v>
      </c>
    </row>
    <row r="77" spans="1:15" ht="12.75">
      <c r="A77" s="13" t="s">
        <v>1</v>
      </c>
      <c r="B77" s="13" t="s">
        <v>138</v>
      </c>
      <c r="C77" s="14">
        <f>24486</f>
        <v>24486</v>
      </c>
      <c r="D77" s="14">
        <f>13</f>
        <v>13</v>
      </c>
      <c r="E77" s="14">
        <f>659</f>
        <v>659</v>
      </c>
      <c r="F77" s="14">
        <f>575</f>
        <v>575</v>
      </c>
      <c r="G77" s="14">
        <f>23555</f>
        <v>23555</v>
      </c>
      <c r="H77" s="14">
        <f>607</f>
        <v>607</v>
      </c>
      <c r="I77" s="14">
        <f>22948</f>
        <v>22948</v>
      </c>
      <c r="J77" s="14">
        <f>30</f>
        <v>30</v>
      </c>
      <c r="K77" s="14">
        <f>4151</f>
        <v>4151</v>
      </c>
      <c r="L77" s="14">
        <f>17748</f>
        <v>17748</v>
      </c>
      <c r="M77" s="14">
        <f>12162</f>
        <v>12162</v>
      </c>
      <c r="N77" s="14">
        <f>5586</f>
        <v>5586</v>
      </c>
      <c r="O77" s="14">
        <f>928</f>
        <v>928</v>
      </c>
    </row>
    <row r="78" spans="1:15" ht="12.75">
      <c r="A78" s="12" t="s">
        <v>152</v>
      </c>
      <c r="B78" s="12" t="s">
        <v>1</v>
      </c>
      <c r="C78" s="12" t="s">
        <v>1</v>
      </c>
      <c r="D78" s="12" t="s">
        <v>1</v>
      </c>
      <c r="E78" s="12" t="s">
        <v>1</v>
      </c>
      <c r="F78" s="12" t="s">
        <v>1</v>
      </c>
      <c r="G78" s="12" t="s">
        <v>1</v>
      </c>
      <c r="H78" s="12" t="s">
        <v>1</v>
      </c>
      <c r="I78" s="12" t="s">
        <v>1</v>
      </c>
      <c r="J78" s="12" t="s">
        <v>1</v>
      </c>
      <c r="K78" s="12" t="s">
        <v>1</v>
      </c>
      <c r="L78" s="12" t="s">
        <v>1</v>
      </c>
      <c r="M78" s="12" t="s">
        <v>1</v>
      </c>
      <c r="N78" s="12" t="s">
        <v>1</v>
      </c>
      <c r="O78" s="12" t="s">
        <v>1</v>
      </c>
    </row>
    <row r="79" spans="1:15" ht="12.75">
      <c r="A79" s="10" t="s">
        <v>1</v>
      </c>
      <c r="B79" s="10" t="s">
        <v>53</v>
      </c>
      <c r="C79" s="11">
        <v>755</v>
      </c>
      <c r="D79" s="11">
        <v>3</v>
      </c>
      <c r="E79" s="11">
        <v>51</v>
      </c>
      <c r="F79" s="11">
        <v>35</v>
      </c>
      <c r="G79" s="11">
        <v>734</v>
      </c>
      <c r="H79" s="11">
        <v>38</v>
      </c>
      <c r="I79" s="11">
        <v>696</v>
      </c>
      <c r="J79" s="11">
        <v>1</v>
      </c>
      <c r="K79" s="11">
        <v>67</v>
      </c>
      <c r="L79" s="11">
        <v>595</v>
      </c>
      <c r="M79" s="11">
        <v>529</v>
      </c>
      <c r="N79" s="11">
        <v>66</v>
      </c>
      <c r="O79" s="11">
        <v>28</v>
      </c>
    </row>
    <row r="80" spans="1:15" ht="12.75">
      <c r="A80" s="10" t="s">
        <v>1</v>
      </c>
      <c r="B80" s="10" t="s">
        <v>73</v>
      </c>
      <c r="C80" s="11">
        <v>386</v>
      </c>
      <c r="D80" s="11">
        <v>1</v>
      </c>
      <c r="E80" s="11">
        <v>23</v>
      </c>
      <c r="F80" s="11">
        <v>18</v>
      </c>
      <c r="G80" s="11">
        <v>355</v>
      </c>
      <c r="H80" s="11">
        <v>26</v>
      </c>
      <c r="I80" s="11">
        <v>329</v>
      </c>
      <c r="J80" s="11">
        <v>0</v>
      </c>
      <c r="K80" s="11">
        <v>55</v>
      </c>
      <c r="L80" s="11">
        <v>258</v>
      </c>
      <c r="M80" s="11">
        <v>231</v>
      </c>
      <c r="N80" s="11">
        <v>27</v>
      </c>
      <c r="O80" s="11">
        <v>16</v>
      </c>
    </row>
    <row r="81" spans="1:15" ht="12.75">
      <c r="A81" s="13" t="s">
        <v>1</v>
      </c>
      <c r="B81" s="13" t="s">
        <v>138</v>
      </c>
      <c r="C81" s="14">
        <f>1141</f>
        <v>1141</v>
      </c>
      <c r="D81" s="14">
        <f>4</f>
        <v>4</v>
      </c>
      <c r="E81" s="14">
        <f>74</f>
        <v>74</v>
      </c>
      <c r="F81" s="14">
        <f>53</f>
        <v>53</v>
      </c>
      <c r="G81" s="14">
        <f>1089</f>
        <v>1089</v>
      </c>
      <c r="H81" s="14">
        <f>64</f>
        <v>64</v>
      </c>
      <c r="I81" s="14">
        <f>1025</f>
        <v>1025</v>
      </c>
      <c r="J81" s="14">
        <f>1</f>
        <v>1</v>
      </c>
      <c r="K81" s="14">
        <f>122</f>
        <v>122</v>
      </c>
      <c r="L81" s="14">
        <f>853</f>
        <v>853</v>
      </c>
      <c r="M81" s="14">
        <f>760</f>
        <v>760</v>
      </c>
      <c r="N81" s="14">
        <f>93</f>
        <v>93</v>
      </c>
      <c r="O81" s="14">
        <f>44</f>
        <v>44</v>
      </c>
    </row>
    <row r="82" spans="1:15" ht="12.75">
      <c r="A82" s="12" t="s">
        <v>153</v>
      </c>
      <c r="B82" s="12" t="s">
        <v>1</v>
      </c>
      <c r="C82" s="12" t="s">
        <v>1</v>
      </c>
      <c r="D82" s="12" t="s">
        <v>1</v>
      </c>
      <c r="E82" s="12" t="s">
        <v>1</v>
      </c>
      <c r="F82" s="12" t="s">
        <v>1</v>
      </c>
      <c r="G82" s="12" t="s">
        <v>1</v>
      </c>
      <c r="H82" s="12" t="s">
        <v>1</v>
      </c>
      <c r="I82" s="12" t="s">
        <v>1</v>
      </c>
      <c r="J82" s="12" t="s">
        <v>1</v>
      </c>
      <c r="K82" s="12" t="s">
        <v>1</v>
      </c>
      <c r="L82" s="12" t="s">
        <v>1</v>
      </c>
      <c r="M82" s="12" t="s">
        <v>1</v>
      </c>
      <c r="N82" s="12" t="s">
        <v>1</v>
      </c>
      <c r="O82" s="12" t="s">
        <v>1</v>
      </c>
    </row>
    <row r="83" spans="1:15" ht="12.75">
      <c r="A83" s="10" t="s">
        <v>1</v>
      </c>
      <c r="B83" s="10" t="s">
        <v>35</v>
      </c>
      <c r="C83" s="11">
        <v>5088</v>
      </c>
      <c r="D83" s="11">
        <v>3</v>
      </c>
      <c r="E83" s="11">
        <v>157</v>
      </c>
      <c r="F83" s="11">
        <v>141</v>
      </c>
      <c r="G83" s="11">
        <v>4900</v>
      </c>
      <c r="H83" s="11">
        <v>243</v>
      </c>
      <c r="I83" s="11">
        <v>4657</v>
      </c>
      <c r="J83" s="11">
        <v>7</v>
      </c>
      <c r="K83" s="11">
        <v>683</v>
      </c>
      <c r="L83" s="11">
        <v>3666</v>
      </c>
      <c r="M83" s="11">
        <v>3349</v>
      </c>
      <c r="N83" s="11">
        <v>317</v>
      </c>
      <c r="O83" s="11">
        <v>272</v>
      </c>
    </row>
    <row r="84" spans="1:15" ht="12.75">
      <c r="A84" s="10" t="s">
        <v>1</v>
      </c>
      <c r="B84" s="10" t="s">
        <v>40</v>
      </c>
      <c r="C84" s="11">
        <v>2721</v>
      </c>
      <c r="D84" s="11">
        <v>2</v>
      </c>
      <c r="E84" s="11">
        <v>111</v>
      </c>
      <c r="F84" s="11">
        <v>72</v>
      </c>
      <c r="G84" s="11">
        <v>2640</v>
      </c>
      <c r="H84" s="11">
        <v>79</v>
      </c>
      <c r="I84" s="11">
        <v>2561</v>
      </c>
      <c r="J84" s="11">
        <v>0</v>
      </c>
      <c r="K84" s="11">
        <v>431</v>
      </c>
      <c r="L84" s="11">
        <v>2025</v>
      </c>
      <c r="M84" s="11">
        <v>1818</v>
      </c>
      <c r="N84" s="11">
        <v>207</v>
      </c>
      <c r="O84" s="11">
        <v>105</v>
      </c>
    </row>
    <row r="85" spans="1:15" ht="12.75">
      <c r="A85" s="10" t="s">
        <v>1</v>
      </c>
      <c r="B85" s="10" t="s">
        <v>46</v>
      </c>
      <c r="C85" s="11">
        <v>1069</v>
      </c>
      <c r="D85" s="11">
        <v>1</v>
      </c>
      <c r="E85" s="11">
        <v>30</v>
      </c>
      <c r="F85" s="11">
        <v>29</v>
      </c>
      <c r="G85" s="11">
        <v>1036</v>
      </c>
      <c r="H85" s="11">
        <v>80</v>
      </c>
      <c r="I85" s="11">
        <v>956</v>
      </c>
      <c r="J85" s="11">
        <v>3</v>
      </c>
      <c r="K85" s="11">
        <v>100</v>
      </c>
      <c r="L85" s="11">
        <v>819</v>
      </c>
      <c r="M85" s="11">
        <v>668</v>
      </c>
      <c r="N85" s="11">
        <v>151</v>
      </c>
      <c r="O85" s="11">
        <v>34</v>
      </c>
    </row>
    <row r="86" spans="1:15" ht="12.75">
      <c r="A86" s="10" t="s">
        <v>1</v>
      </c>
      <c r="B86" s="10" t="s">
        <v>62</v>
      </c>
      <c r="C86" s="11">
        <v>5998</v>
      </c>
      <c r="D86" s="11">
        <v>4</v>
      </c>
      <c r="E86" s="11">
        <v>181</v>
      </c>
      <c r="F86" s="11">
        <v>156</v>
      </c>
      <c r="G86" s="11">
        <v>5710</v>
      </c>
      <c r="H86" s="11">
        <v>318</v>
      </c>
      <c r="I86" s="11">
        <v>5392</v>
      </c>
      <c r="J86" s="11">
        <v>9</v>
      </c>
      <c r="K86" s="11">
        <v>613</v>
      </c>
      <c r="L86" s="11">
        <v>4433</v>
      </c>
      <c r="M86" s="11">
        <v>3875</v>
      </c>
      <c r="N86" s="11">
        <v>558</v>
      </c>
      <c r="O86" s="11">
        <v>296</v>
      </c>
    </row>
    <row r="87" spans="1:15" ht="12.75">
      <c r="A87" s="10" t="s">
        <v>1</v>
      </c>
      <c r="B87" s="10" t="s">
        <v>91</v>
      </c>
      <c r="C87" s="11">
        <v>5926</v>
      </c>
      <c r="D87" s="11">
        <v>3</v>
      </c>
      <c r="E87" s="11">
        <v>165</v>
      </c>
      <c r="F87" s="11">
        <v>164</v>
      </c>
      <c r="G87" s="11">
        <v>5627</v>
      </c>
      <c r="H87" s="11">
        <v>429</v>
      </c>
      <c r="I87" s="11">
        <v>5198</v>
      </c>
      <c r="J87" s="11">
        <v>7</v>
      </c>
      <c r="K87" s="11">
        <v>853</v>
      </c>
      <c r="L87" s="11">
        <v>3915</v>
      </c>
      <c r="M87" s="11">
        <v>3029</v>
      </c>
      <c r="N87" s="11">
        <v>886</v>
      </c>
      <c r="O87" s="11">
        <v>423</v>
      </c>
    </row>
    <row r="88" spans="1:15" ht="12.75">
      <c r="A88" s="10" t="s">
        <v>1</v>
      </c>
      <c r="B88" s="10" t="s">
        <v>124</v>
      </c>
      <c r="C88" s="11">
        <v>14231</v>
      </c>
      <c r="D88" s="11">
        <v>15</v>
      </c>
      <c r="E88" s="11">
        <v>482</v>
      </c>
      <c r="F88" s="11">
        <v>472</v>
      </c>
      <c r="G88" s="11">
        <v>13369</v>
      </c>
      <c r="H88" s="11">
        <v>310</v>
      </c>
      <c r="I88" s="11">
        <v>13059</v>
      </c>
      <c r="J88" s="11">
        <v>8</v>
      </c>
      <c r="K88" s="11">
        <v>1990</v>
      </c>
      <c r="L88" s="11">
        <v>10452</v>
      </c>
      <c r="M88" s="11">
        <v>9942</v>
      </c>
      <c r="N88" s="11">
        <v>510</v>
      </c>
      <c r="O88" s="11">
        <v>579</v>
      </c>
    </row>
    <row r="89" spans="1:15" ht="12.75">
      <c r="A89" s="10" t="s">
        <v>1</v>
      </c>
      <c r="B89" s="10" t="s">
        <v>132</v>
      </c>
      <c r="C89" s="11">
        <v>1661</v>
      </c>
      <c r="D89" s="11">
        <v>3</v>
      </c>
      <c r="E89" s="11">
        <v>42</v>
      </c>
      <c r="F89" s="11">
        <v>41</v>
      </c>
      <c r="G89" s="11">
        <v>1597</v>
      </c>
      <c r="H89" s="11">
        <v>30</v>
      </c>
      <c r="I89" s="11">
        <v>1567</v>
      </c>
      <c r="J89" s="11">
        <v>5</v>
      </c>
      <c r="K89" s="11">
        <v>199</v>
      </c>
      <c r="L89" s="11">
        <v>1301</v>
      </c>
      <c r="M89" s="11">
        <v>1181</v>
      </c>
      <c r="N89" s="11">
        <v>120</v>
      </c>
      <c r="O89" s="11">
        <v>61</v>
      </c>
    </row>
    <row r="90" spans="1:15" ht="12.75">
      <c r="A90" s="10" t="s">
        <v>1</v>
      </c>
      <c r="B90" s="10" t="s">
        <v>133</v>
      </c>
      <c r="C90" s="11">
        <v>1751</v>
      </c>
      <c r="D90" s="11">
        <v>1</v>
      </c>
      <c r="E90" s="11">
        <v>39</v>
      </c>
      <c r="F90" s="11">
        <v>39</v>
      </c>
      <c r="G90" s="11">
        <v>1628</v>
      </c>
      <c r="H90" s="11">
        <v>50</v>
      </c>
      <c r="I90" s="11">
        <v>1578</v>
      </c>
      <c r="J90" s="11">
        <v>0</v>
      </c>
      <c r="K90" s="11">
        <v>204</v>
      </c>
      <c r="L90" s="11">
        <v>1317</v>
      </c>
      <c r="M90" s="11">
        <v>1185</v>
      </c>
      <c r="N90" s="11">
        <v>132</v>
      </c>
      <c r="O90" s="11">
        <v>57</v>
      </c>
    </row>
    <row r="91" spans="1:15" ht="12.75">
      <c r="A91" s="13" t="s">
        <v>1</v>
      </c>
      <c r="B91" s="13" t="s">
        <v>138</v>
      </c>
      <c r="C91" s="14">
        <f>38445</f>
        <v>38445</v>
      </c>
      <c r="D91" s="14">
        <f>32</f>
        <v>32</v>
      </c>
      <c r="E91" s="14">
        <f>1207</f>
        <v>1207</v>
      </c>
      <c r="F91" s="14">
        <f>1114</f>
        <v>1114</v>
      </c>
      <c r="G91" s="14">
        <f>36507</f>
        <v>36507</v>
      </c>
      <c r="H91" s="14">
        <f>1539</f>
        <v>1539</v>
      </c>
      <c r="I91" s="14">
        <f>34968</f>
        <v>34968</v>
      </c>
      <c r="J91" s="14">
        <f>39</f>
        <v>39</v>
      </c>
      <c r="K91" s="14">
        <f>5073</f>
        <v>5073</v>
      </c>
      <c r="L91" s="14">
        <f>27928</f>
        <v>27928</v>
      </c>
      <c r="M91" s="14">
        <f>25047</f>
        <v>25047</v>
      </c>
      <c r="N91" s="14">
        <f>2881</f>
        <v>2881</v>
      </c>
      <c r="O91" s="14">
        <f>1827</f>
        <v>1827</v>
      </c>
    </row>
    <row r="92" spans="1:15" ht="12.75">
      <c r="A92" s="12" t="s">
        <v>154</v>
      </c>
      <c r="B92" s="12" t="s">
        <v>1</v>
      </c>
      <c r="C92" s="12" t="s">
        <v>1</v>
      </c>
      <c r="D92" s="12" t="s">
        <v>1</v>
      </c>
      <c r="E92" s="12" t="s">
        <v>1</v>
      </c>
      <c r="F92" s="12" t="s">
        <v>1</v>
      </c>
      <c r="G92" s="12" t="s">
        <v>1</v>
      </c>
      <c r="H92" s="12" t="s">
        <v>1</v>
      </c>
      <c r="I92" s="12" t="s">
        <v>1</v>
      </c>
      <c r="J92" s="12" t="s">
        <v>1</v>
      </c>
      <c r="K92" s="12" t="s">
        <v>1</v>
      </c>
      <c r="L92" s="12" t="s">
        <v>1</v>
      </c>
      <c r="M92" s="12" t="s">
        <v>1</v>
      </c>
      <c r="N92" s="12" t="s">
        <v>1</v>
      </c>
      <c r="O92" s="12" t="s">
        <v>1</v>
      </c>
    </row>
    <row r="93" spans="1:15" ht="12.75">
      <c r="A93" s="10" t="s">
        <v>1</v>
      </c>
      <c r="B93" s="10" t="s">
        <v>42</v>
      </c>
      <c r="C93" s="11">
        <v>9289</v>
      </c>
      <c r="D93" s="11">
        <v>2</v>
      </c>
      <c r="E93" s="11">
        <v>190</v>
      </c>
      <c r="F93" s="11">
        <v>186</v>
      </c>
      <c r="G93" s="11">
        <v>8464</v>
      </c>
      <c r="H93" s="11">
        <v>150</v>
      </c>
      <c r="I93" s="11">
        <v>8314</v>
      </c>
      <c r="J93" s="11">
        <v>13</v>
      </c>
      <c r="K93" s="11">
        <v>1346</v>
      </c>
      <c r="L93" s="11">
        <v>6342</v>
      </c>
      <c r="M93" s="11">
        <v>5088</v>
      </c>
      <c r="N93" s="11">
        <v>1254</v>
      </c>
      <c r="O93" s="11">
        <v>613</v>
      </c>
    </row>
    <row r="94" spans="1:15" ht="12.75">
      <c r="A94" s="10" t="s">
        <v>1</v>
      </c>
      <c r="B94" s="10" t="s">
        <v>50</v>
      </c>
      <c r="C94" s="11">
        <v>975</v>
      </c>
      <c r="D94" s="11">
        <v>3</v>
      </c>
      <c r="E94" s="11">
        <v>33</v>
      </c>
      <c r="F94" s="11">
        <v>31</v>
      </c>
      <c r="G94" s="11">
        <v>921</v>
      </c>
      <c r="H94" s="11">
        <v>51</v>
      </c>
      <c r="I94" s="11">
        <v>870</v>
      </c>
      <c r="J94" s="11">
        <v>0</v>
      </c>
      <c r="K94" s="11">
        <v>111</v>
      </c>
      <c r="L94" s="11">
        <v>707</v>
      </c>
      <c r="M94" s="11">
        <v>622</v>
      </c>
      <c r="N94" s="11">
        <v>85</v>
      </c>
      <c r="O94" s="11">
        <v>51</v>
      </c>
    </row>
    <row r="95" spans="1:15" ht="12.75">
      <c r="A95" s="10" t="s">
        <v>1</v>
      </c>
      <c r="B95" s="10" t="s">
        <v>66</v>
      </c>
      <c r="C95" s="11">
        <v>2484</v>
      </c>
      <c r="D95" s="11">
        <v>5</v>
      </c>
      <c r="E95" s="11">
        <v>60</v>
      </c>
      <c r="F95" s="11">
        <v>55</v>
      </c>
      <c r="G95" s="11">
        <v>2259</v>
      </c>
      <c r="H95" s="11">
        <v>60</v>
      </c>
      <c r="I95" s="11">
        <v>2199</v>
      </c>
      <c r="J95" s="11">
        <v>0</v>
      </c>
      <c r="K95" s="11">
        <v>314</v>
      </c>
      <c r="L95" s="11">
        <v>1748</v>
      </c>
      <c r="M95" s="11">
        <v>1550</v>
      </c>
      <c r="N95" s="11">
        <v>198</v>
      </c>
      <c r="O95" s="11">
        <v>137</v>
      </c>
    </row>
    <row r="96" spans="1:15" ht="12.75">
      <c r="A96" s="10" t="s">
        <v>1</v>
      </c>
      <c r="B96" s="10" t="s">
        <v>77</v>
      </c>
      <c r="C96" s="11">
        <v>3368</v>
      </c>
      <c r="D96" s="11">
        <v>4</v>
      </c>
      <c r="E96" s="11">
        <v>82</v>
      </c>
      <c r="F96" s="11">
        <v>82</v>
      </c>
      <c r="G96" s="11">
        <v>3163</v>
      </c>
      <c r="H96" s="11">
        <v>45</v>
      </c>
      <c r="I96" s="11">
        <v>3118</v>
      </c>
      <c r="J96" s="11">
        <v>2</v>
      </c>
      <c r="K96" s="11">
        <v>452</v>
      </c>
      <c r="L96" s="11">
        <v>2517</v>
      </c>
      <c r="M96" s="11">
        <v>2323</v>
      </c>
      <c r="N96" s="11">
        <v>194</v>
      </c>
      <c r="O96" s="11">
        <v>147</v>
      </c>
    </row>
    <row r="97" spans="1:15" ht="12.75">
      <c r="A97" s="10" t="s">
        <v>1</v>
      </c>
      <c r="B97" s="10" t="s">
        <v>121</v>
      </c>
      <c r="C97" s="11">
        <v>1088</v>
      </c>
      <c r="D97" s="11">
        <v>7</v>
      </c>
      <c r="E97" s="11">
        <v>31</v>
      </c>
      <c r="F97" s="11">
        <v>30</v>
      </c>
      <c r="G97" s="11">
        <v>1007</v>
      </c>
      <c r="H97" s="11">
        <v>0</v>
      </c>
      <c r="I97" s="11">
        <v>1007</v>
      </c>
      <c r="J97" s="11">
        <v>5</v>
      </c>
      <c r="K97" s="11">
        <v>120</v>
      </c>
      <c r="L97" s="11">
        <v>847</v>
      </c>
      <c r="M97" s="11">
        <v>846</v>
      </c>
      <c r="N97" s="11">
        <v>1</v>
      </c>
      <c r="O97" s="11">
        <v>29</v>
      </c>
    </row>
    <row r="98" spans="1:15" ht="12.75">
      <c r="A98" s="13" t="s">
        <v>1</v>
      </c>
      <c r="B98" s="13" t="s">
        <v>138</v>
      </c>
      <c r="C98" s="14">
        <f>17204</f>
        <v>17204</v>
      </c>
      <c r="D98" s="14">
        <f>21</f>
        <v>21</v>
      </c>
      <c r="E98" s="14">
        <f>396</f>
        <v>396</v>
      </c>
      <c r="F98" s="14">
        <f>384</f>
        <v>384</v>
      </c>
      <c r="G98" s="14">
        <f>15814</f>
        <v>15814</v>
      </c>
      <c r="H98" s="14">
        <f>306</f>
        <v>306</v>
      </c>
      <c r="I98" s="14">
        <f>15508</f>
        <v>15508</v>
      </c>
      <c r="J98" s="14">
        <f>20</f>
        <v>20</v>
      </c>
      <c r="K98" s="14">
        <f>2343</f>
        <v>2343</v>
      </c>
      <c r="L98" s="14">
        <f>12161</f>
        <v>12161</v>
      </c>
      <c r="M98" s="14">
        <f>10429</f>
        <v>10429</v>
      </c>
      <c r="N98" s="14">
        <f>1732</f>
        <v>1732</v>
      </c>
      <c r="O98" s="14">
        <f>977</f>
        <v>977</v>
      </c>
    </row>
    <row r="99" spans="1:15" ht="12.75">
      <c r="A99" s="12" t="s">
        <v>155</v>
      </c>
      <c r="B99" s="12" t="s">
        <v>1</v>
      </c>
      <c r="C99" s="12" t="s">
        <v>1</v>
      </c>
      <c r="D99" s="12" t="s">
        <v>1</v>
      </c>
      <c r="E99" s="12" t="s">
        <v>1</v>
      </c>
      <c r="F99" s="12" t="s">
        <v>1</v>
      </c>
      <c r="G99" s="12" t="s">
        <v>1</v>
      </c>
      <c r="H99" s="12" t="s">
        <v>1</v>
      </c>
      <c r="I99" s="12" t="s">
        <v>1</v>
      </c>
      <c r="J99" s="12" t="s">
        <v>1</v>
      </c>
      <c r="K99" s="12" t="s">
        <v>1</v>
      </c>
      <c r="L99" s="12" t="s">
        <v>1</v>
      </c>
      <c r="M99" s="12" t="s">
        <v>1</v>
      </c>
      <c r="N99" s="12" t="s">
        <v>1</v>
      </c>
      <c r="O99" s="12" t="s">
        <v>1</v>
      </c>
    </row>
    <row r="100" spans="1:15" ht="12.75">
      <c r="A100" s="10" t="s">
        <v>1</v>
      </c>
      <c r="B100" s="10" t="s">
        <v>51</v>
      </c>
      <c r="C100" s="11">
        <v>2464</v>
      </c>
      <c r="D100" s="11">
        <v>1</v>
      </c>
      <c r="E100" s="11">
        <v>121</v>
      </c>
      <c r="F100" s="11">
        <v>118</v>
      </c>
      <c r="G100" s="11">
        <v>2379</v>
      </c>
      <c r="H100" s="11">
        <v>40</v>
      </c>
      <c r="I100" s="11">
        <v>2339</v>
      </c>
      <c r="J100" s="11">
        <v>12</v>
      </c>
      <c r="K100" s="11">
        <v>394</v>
      </c>
      <c r="L100" s="11">
        <v>1807</v>
      </c>
      <c r="M100" s="11">
        <v>1354</v>
      </c>
      <c r="N100" s="11">
        <v>453</v>
      </c>
      <c r="O100" s="11">
        <v>92</v>
      </c>
    </row>
    <row r="101" spans="1:15" ht="12.75">
      <c r="A101" s="10" t="s">
        <v>1</v>
      </c>
      <c r="B101" s="10" t="s">
        <v>92</v>
      </c>
      <c r="C101" s="11">
        <v>524</v>
      </c>
      <c r="D101" s="11">
        <v>1</v>
      </c>
      <c r="E101" s="11">
        <v>23</v>
      </c>
      <c r="F101" s="11">
        <v>18</v>
      </c>
      <c r="G101" s="11">
        <v>497</v>
      </c>
      <c r="H101" s="11">
        <v>32</v>
      </c>
      <c r="I101" s="11">
        <v>465</v>
      </c>
      <c r="J101" s="11">
        <v>0</v>
      </c>
      <c r="K101" s="11">
        <v>72</v>
      </c>
      <c r="L101" s="11">
        <v>373</v>
      </c>
      <c r="M101" s="11">
        <v>276</v>
      </c>
      <c r="N101" s="11">
        <v>97</v>
      </c>
      <c r="O101" s="11">
        <v>20</v>
      </c>
    </row>
    <row r="102" spans="1:15" ht="12.75">
      <c r="A102" s="10" t="s">
        <v>1</v>
      </c>
      <c r="B102" s="10" t="s">
        <v>93</v>
      </c>
      <c r="C102" s="11">
        <v>232</v>
      </c>
      <c r="D102" s="11">
        <v>1</v>
      </c>
      <c r="E102" s="11">
        <v>24</v>
      </c>
      <c r="F102" s="11">
        <v>16</v>
      </c>
      <c r="G102" s="11">
        <v>216</v>
      </c>
      <c r="H102" s="11">
        <v>5</v>
      </c>
      <c r="I102" s="11">
        <v>211</v>
      </c>
      <c r="J102" s="11">
        <v>1</v>
      </c>
      <c r="K102" s="11">
        <v>17</v>
      </c>
      <c r="L102" s="11">
        <v>188</v>
      </c>
      <c r="M102" s="11">
        <v>183</v>
      </c>
      <c r="N102" s="11">
        <v>5</v>
      </c>
      <c r="O102" s="11">
        <v>5</v>
      </c>
    </row>
    <row r="103" spans="1:15" ht="12.75">
      <c r="A103" s="10" t="s">
        <v>1</v>
      </c>
      <c r="B103" s="10" t="s">
        <v>116</v>
      </c>
      <c r="C103" s="11">
        <v>1790</v>
      </c>
      <c r="D103" s="11">
        <v>3</v>
      </c>
      <c r="E103" s="11">
        <v>66</v>
      </c>
      <c r="F103" s="11">
        <v>53</v>
      </c>
      <c r="G103" s="11">
        <v>1655</v>
      </c>
      <c r="H103" s="11">
        <v>40</v>
      </c>
      <c r="I103" s="11">
        <v>1615</v>
      </c>
      <c r="J103" s="11">
        <v>1</v>
      </c>
      <c r="K103" s="11">
        <v>267</v>
      </c>
      <c r="L103" s="11">
        <v>1213</v>
      </c>
      <c r="M103" s="11">
        <v>968</v>
      </c>
      <c r="N103" s="11">
        <v>245</v>
      </c>
      <c r="O103" s="11">
        <v>93</v>
      </c>
    </row>
    <row r="104" spans="1:15" ht="12.75">
      <c r="A104" s="13" t="s">
        <v>1</v>
      </c>
      <c r="B104" s="13" t="s">
        <v>138</v>
      </c>
      <c r="C104" s="14">
        <f>5010</f>
        <v>5010</v>
      </c>
      <c r="D104" s="14">
        <f>6</f>
        <v>6</v>
      </c>
      <c r="E104" s="14">
        <f>234</f>
        <v>234</v>
      </c>
      <c r="F104" s="14">
        <f>205</f>
        <v>205</v>
      </c>
      <c r="G104" s="14">
        <f>4747</f>
        <v>4747</v>
      </c>
      <c r="H104" s="14">
        <f>117</f>
        <v>117</v>
      </c>
      <c r="I104" s="14">
        <f>4630</f>
        <v>4630</v>
      </c>
      <c r="J104" s="14">
        <f>14</f>
        <v>14</v>
      </c>
      <c r="K104" s="14">
        <f>750</f>
        <v>750</v>
      </c>
      <c r="L104" s="14">
        <f>3581</f>
        <v>3581</v>
      </c>
      <c r="M104" s="14">
        <f>2781</f>
        <v>2781</v>
      </c>
      <c r="N104" s="14">
        <f>800</f>
        <v>800</v>
      </c>
      <c r="O104" s="14">
        <f>210</f>
        <v>210</v>
      </c>
    </row>
    <row r="105" spans="1:15" ht="12.75">
      <c r="A105" s="12" t="s">
        <v>156</v>
      </c>
      <c r="B105" s="12" t="s">
        <v>1</v>
      </c>
      <c r="C105" s="12" t="s">
        <v>1</v>
      </c>
      <c r="D105" s="12" t="s">
        <v>1</v>
      </c>
      <c r="E105" s="12" t="s">
        <v>1</v>
      </c>
      <c r="F105" s="12" t="s">
        <v>1</v>
      </c>
      <c r="G105" s="12" t="s">
        <v>1</v>
      </c>
      <c r="H105" s="12" t="s">
        <v>1</v>
      </c>
      <c r="I105" s="12" t="s">
        <v>1</v>
      </c>
      <c r="J105" s="12" t="s">
        <v>1</v>
      </c>
      <c r="K105" s="12" t="s">
        <v>1</v>
      </c>
      <c r="L105" s="12" t="s">
        <v>1</v>
      </c>
      <c r="M105" s="12" t="s">
        <v>1</v>
      </c>
      <c r="N105" s="12" t="s">
        <v>1</v>
      </c>
      <c r="O105" s="12" t="s">
        <v>1</v>
      </c>
    </row>
    <row r="106" spans="1:15" ht="12.75">
      <c r="A106" s="10" t="s">
        <v>1</v>
      </c>
      <c r="B106" s="10" t="s">
        <v>34</v>
      </c>
      <c r="C106" s="11">
        <v>977</v>
      </c>
      <c r="D106" s="11">
        <v>8</v>
      </c>
      <c r="E106" s="11">
        <v>87</v>
      </c>
      <c r="F106" s="11">
        <v>55</v>
      </c>
      <c r="G106" s="11">
        <v>839</v>
      </c>
      <c r="H106" s="11">
        <v>0</v>
      </c>
      <c r="I106" s="11">
        <v>839</v>
      </c>
      <c r="J106" s="11">
        <v>1</v>
      </c>
      <c r="K106" s="11">
        <v>160</v>
      </c>
      <c r="L106" s="11">
        <v>617</v>
      </c>
      <c r="M106" s="11">
        <v>553</v>
      </c>
      <c r="N106" s="11">
        <v>64</v>
      </c>
      <c r="O106" s="11">
        <v>59</v>
      </c>
    </row>
    <row r="107" spans="1:15" ht="12.75">
      <c r="A107" s="10" t="s">
        <v>1</v>
      </c>
      <c r="B107" s="10" t="s">
        <v>52</v>
      </c>
      <c r="C107" s="11">
        <v>478</v>
      </c>
      <c r="D107" s="11">
        <v>2</v>
      </c>
      <c r="E107" s="11">
        <v>23</v>
      </c>
      <c r="F107" s="11">
        <v>18</v>
      </c>
      <c r="G107" s="11">
        <v>410</v>
      </c>
      <c r="H107" s="11">
        <v>0</v>
      </c>
      <c r="I107" s="11">
        <v>410</v>
      </c>
      <c r="J107" s="11">
        <v>0</v>
      </c>
      <c r="K107" s="11">
        <v>41</v>
      </c>
      <c r="L107" s="11">
        <v>102</v>
      </c>
      <c r="M107" s="11">
        <v>101</v>
      </c>
      <c r="N107" s="11">
        <v>1</v>
      </c>
      <c r="O107" s="11">
        <v>1</v>
      </c>
    </row>
    <row r="108" spans="1:15" ht="12.75">
      <c r="A108" s="10" t="s">
        <v>1</v>
      </c>
      <c r="B108" s="10" t="s">
        <v>55</v>
      </c>
      <c r="C108" s="11">
        <v>3240</v>
      </c>
      <c r="D108" s="11">
        <v>4</v>
      </c>
      <c r="E108" s="11">
        <v>176</v>
      </c>
      <c r="F108" s="11">
        <v>131</v>
      </c>
      <c r="G108" s="11">
        <v>3048</v>
      </c>
      <c r="H108" s="11">
        <v>80</v>
      </c>
      <c r="I108" s="11">
        <v>2968</v>
      </c>
      <c r="J108" s="11">
        <v>0</v>
      </c>
      <c r="K108" s="11">
        <v>553</v>
      </c>
      <c r="L108" s="11">
        <v>2164</v>
      </c>
      <c r="M108" s="11">
        <v>1826</v>
      </c>
      <c r="N108" s="11">
        <v>338</v>
      </c>
      <c r="O108" s="11">
        <v>210</v>
      </c>
    </row>
    <row r="109" spans="1:15" ht="12.75">
      <c r="A109" s="10" t="s">
        <v>1</v>
      </c>
      <c r="B109" s="10" t="s">
        <v>63</v>
      </c>
      <c r="C109" s="11">
        <v>222</v>
      </c>
      <c r="D109" s="11">
        <v>4</v>
      </c>
      <c r="E109" s="11">
        <v>30</v>
      </c>
      <c r="F109" s="11">
        <v>25</v>
      </c>
      <c r="G109" s="11">
        <v>213</v>
      </c>
      <c r="H109" s="11">
        <v>20</v>
      </c>
      <c r="I109" s="11">
        <v>193</v>
      </c>
      <c r="J109" s="11">
        <v>0</v>
      </c>
      <c r="K109" s="11">
        <v>24</v>
      </c>
      <c r="L109" s="11">
        <v>168</v>
      </c>
      <c r="M109" s="11">
        <v>168</v>
      </c>
      <c r="N109" s="11">
        <v>0</v>
      </c>
      <c r="O109" s="11">
        <v>1</v>
      </c>
    </row>
    <row r="110" spans="1:15" ht="12.75">
      <c r="A110" s="10" t="s">
        <v>1</v>
      </c>
      <c r="B110" s="10" t="s">
        <v>86</v>
      </c>
      <c r="C110" s="11">
        <v>3644</v>
      </c>
      <c r="D110" s="11">
        <v>1</v>
      </c>
      <c r="E110" s="11">
        <v>237</v>
      </c>
      <c r="F110" s="11">
        <v>216</v>
      </c>
      <c r="G110" s="11">
        <v>3501</v>
      </c>
      <c r="H110" s="11">
        <v>118</v>
      </c>
      <c r="I110" s="11">
        <v>3383</v>
      </c>
      <c r="J110" s="11">
        <v>6</v>
      </c>
      <c r="K110" s="11">
        <v>783</v>
      </c>
      <c r="L110" s="11">
        <v>2315</v>
      </c>
      <c r="M110" s="11">
        <v>1518</v>
      </c>
      <c r="N110" s="11">
        <v>797</v>
      </c>
      <c r="O110" s="11">
        <v>219</v>
      </c>
    </row>
    <row r="111" spans="1:15" ht="12.75">
      <c r="A111" s="10" t="s">
        <v>1</v>
      </c>
      <c r="B111" s="10" t="s">
        <v>95</v>
      </c>
      <c r="C111" s="11">
        <v>5396</v>
      </c>
      <c r="D111" s="11">
        <v>6</v>
      </c>
      <c r="E111" s="11">
        <v>294</v>
      </c>
      <c r="F111" s="11">
        <v>285</v>
      </c>
      <c r="G111" s="11">
        <v>4963</v>
      </c>
      <c r="H111" s="11">
        <v>141</v>
      </c>
      <c r="I111" s="11">
        <v>4822</v>
      </c>
      <c r="J111" s="11">
        <v>241</v>
      </c>
      <c r="K111" s="11">
        <v>694</v>
      </c>
      <c r="L111" s="11">
        <v>3645</v>
      </c>
      <c r="M111" s="11">
        <v>3174</v>
      </c>
      <c r="N111" s="11">
        <v>471</v>
      </c>
      <c r="O111" s="11">
        <v>242</v>
      </c>
    </row>
    <row r="112" spans="1:15" ht="12.75">
      <c r="A112" s="10" t="s">
        <v>1</v>
      </c>
      <c r="B112" s="10" t="s">
        <v>107</v>
      </c>
      <c r="C112" s="11">
        <v>2509</v>
      </c>
      <c r="D112" s="11">
        <v>3</v>
      </c>
      <c r="E112" s="11">
        <v>93</v>
      </c>
      <c r="F112" s="11">
        <v>90</v>
      </c>
      <c r="G112" s="11">
        <v>2357</v>
      </c>
      <c r="H112" s="11">
        <v>0</v>
      </c>
      <c r="I112" s="11">
        <v>2357</v>
      </c>
      <c r="J112" s="11">
        <v>9</v>
      </c>
      <c r="K112" s="11">
        <v>500</v>
      </c>
      <c r="L112" s="11">
        <v>1764</v>
      </c>
      <c r="M112" s="11">
        <v>1639</v>
      </c>
      <c r="N112" s="11">
        <v>125</v>
      </c>
      <c r="O112" s="11">
        <v>78</v>
      </c>
    </row>
    <row r="113" spans="1:15" ht="12.75">
      <c r="A113" s="10" t="s">
        <v>1</v>
      </c>
      <c r="B113" s="10" t="s">
        <v>119</v>
      </c>
      <c r="C113" s="11">
        <v>1261</v>
      </c>
      <c r="D113" s="11">
        <v>3</v>
      </c>
      <c r="E113" s="11">
        <v>81</v>
      </c>
      <c r="F113" s="11">
        <v>68</v>
      </c>
      <c r="G113" s="11">
        <v>1204</v>
      </c>
      <c r="H113" s="11">
        <v>70</v>
      </c>
      <c r="I113" s="11">
        <v>1134</v>
      </c>
      <c r="J113" s="11">
        <v>0</v>
      </c>
      <c r="K113" s="11">
        <v>180</v>
      </c>
      <c r="L113" s="11">
        <v>920</v>
      </c>
      <c r="M113" s="11">
        <v>914</v>
      </c>
      <c r="N113" s="11">
        <v>6</v>
      </c>
      <c r="O113" s="11">
        <v>34</v>
      </c>
    </row>
    <row r="114" spans="1:15" ht="12.75">
      <c r="A114" s="10" t="s">
        <v>1</v>
      </c>
      <c r="B114" s="10" t="s">
        <v>125</v>
      </c>
      <c r="C114" s="11">
        <v>1575</v>
      </c>
      <c r="D114" s="11">
        <v>2</v>
      </c>
      <c r="E114" s="11">
        <v>51</v>
      </c>
      <c r="F114" s="11">
        <v>49</v>
      </c>
      <c r="G114" s="11">
        <v>1487</v>
      </c>
      <c r="H114" s="11">
        <v>0</v>
      </c>
      <c r="I114" s="11">
        <v>1487</v>
      </c>
      <c r="J114" s="11">
        <v>2</v>
      </c>
      <c r="K114" s="11">
        <v>248</v>
      </c>
      <c r="L114" s="11">
        <v>1157</v>
      </c>
      <c r="M114" s="11">
        <v>1117</v>
      </c>
      <c r="N114" s="11">
        <v>40</v>
      </c>
      <c r="O114" s="11">
        <v>80</v>
      </c>
    </row>
    <row r="115" spans="1:15" ht="12.75">
      <c r="A115" s="13" t="s">
        <v>1</v>
      </c>
      <c r="B115" s="13" t="s">
        <v>138</v>
      </c>
      <c r="C115" s="14">
        <f>19302</f>
        <v>19302</v>
      </c>
      <c r="D115" s="14">
        <f>33</f>
        <v>33</v>
      </c>
      <c r="E115" s="14">
        <f>1072</f>
        <v>1072</v>
      </c>
      <c r="F115" s="14">
        <f>937</f>
        <v>937</v>
      </c>
      <c r="G115" s="14">
        <f>18022</f>
        <v>18022</v>
      </c>
      <c r="H115" s="14">
        <f>429</f>
        <v>429</v>
      </c>
      <c r="I115" s="14">
        <f>17593</f>
        <v>17593</v>
      </c>
      <c r="J115" s="14">
        <f>259</f>
        <v>259</v>
      </c>
      <c r="K115" s="14">
        <f>3183</f>
        <v>3183</v>
      </c>
      <c r="L115" s="14">
        <f>12852</f>
        <v>12852</v>
      </c>
      <c r="M115" s="14">
        <f>11010</f>
        <v>11010</v>
      </c>
      <c r="N115" s="14">
        <f>1842</f>
        <v>1842</v>
      </c>
      <c r="O115" s="14">
        <f>924</f>
        <v>924</v>
      </c>
    </row>
    <row r="116" spans="1:15" ht="12.75">
      <c r="A116" s="12" t="s">
        <v>157</v>
      </c>
      <c r="B116" s="12" t="s">
        <v>1</v>
      </c>
      <c r="C116" s="12" t="s">
        <v>1</v>
      </c>
      <c r="D116" s="12" t="s">
        <v>1</v>
      </c>
      <c r="E116" s="12" t="s">
        <v>1</v>
      </c>
      <c r="F116" s="12" t="s">
        <v>1</v>
      </c>
      <c r="G116" s="12" t="s">
        <v>1</v>
      </c>
      <c r="H116" s="12" t="s">
        <v>1</v>
      </c>
      <c r="I116" s="12" t="s">
        <v>1</v>
      </c>
      <c r="J116" s="12" t="s">
        <v>1</v>
      </c>
      <c r="K116" s="12" t="s">
        <v>1</v>
      </c>
      <c r="L116" s="12" t="s">
        <v>1</v>
      </c>
      <c r="M116" s="12" t="s">
        <v>1</v>
      </c>
      <c r="N116" s="12" t="s">
        <v>1</v>
      </c>
      <c r="O116" s="12" t="s">
        <v>1</v>
      </c>
    </row>
    <row r="117" spans="1:15" ht="12.75">
      <c r="A117" s="10" t="s">
        <v>1</v>
      </c>
      <c r="B117" s="10" t="s">
        <v>38</v>
      </c>
      <c r="C117" s="11">
        <v>4716</v>
      </c>
      <c r="D117" s="11">
        <v>1</v>
      </c>
      <c r="E117" s="11">
        <v>112</v>
      </c>
      <c r="F117" s="11">
        <v>105</v>
      </c>
      <c r="G117" s="11">
        <v>4544</v>
      </c>
      <c r="H117" s="11">
        <v>113</v>
      </c>
      <c r="I117" s="11">
        <v>4431</v>
      </c>
      <c r="J117" s="11">
        <v>2</v>
      </c>
      <c r="K117" s="11">
        <v>833</v>
      </c>
      <c r="L117" s="11">
        <v>3372</v>
      </c>
      <c r="M117" s="11">
        <v>2221</v>
      </c>
      <c r="N117" s="11">
        <v>1151</v>
      </c>
      <c r="O117" s="11">
        <v>206</v>
      </c>
    </row>
    <row r="118" spans="1:15" ht="12.75">
      <c r="A118" s="10" t="s">
        <v>1</v>
      </c>
      <c r="B118" s="10" t="s">
        <v>65</v>
      </c>
      <c r="C118" s="11">
        <v>17710</v>
      </c>
      <c r="D118" s="11">
        <v>7</v>
      </c>
      <c r="E118" s="11">
        <v>885</v>
      </c>
      <c r="F118" s="11">
        <v>865</v>
      </c>
      <c r="G118" s="11">
        <v>17165</v>
      </c>
      <c r="H118" s="11">
        <v>580</v>
      </c>
      <c r="I118" s="11">
        <v>16585</v>
      </c>
      <c r="J118" s="11">
        <v>12</v>
      </c>
      <c r="K118" s="11">
        <v>2778</v>
      </c>
      <c r="L118" s="11">
        <v>13036</v>
      </c>
      <c r="M118" s="11">
        <v>10380</v>
      </c>
      <c r="N118" s="11">
        <v>2656</v>
      </c>
      <c r="O118" s="11">
        <v>746</v>
      </c>
    </row>
    <row r="119" spans="1:15" ht="12.75">
      <c r="A119" s="10" t="s">
        <v>1</v>
      </c>
      <c r="B119" s="10" t="s">
        <v>71</v>
      </c>
      <c r="C119" s="11">
        <v>2914</v>
      </c>
      <c r="D119" s="11">
        <v>3</v>
      </c>
      <c r="E119" s="11">
        <v>84</v>
      </c>
      <c r="F119" s="11">
        <v>80</v>
      </c>
      <c r="G119" s="11">
        <v>2734</v>
      </c>
      <c r="H119" s="11">
        <v>99</v>
      </c>
      <c r="I119" s="11">
        <v>2635</v>
      </c>
      <c r="J119" s="11">
        <v>0</v>
      </c>
      <c r="K119" s="11">
        <v>383</v>
      </c>
      <c r="L119" s="11">
        <v>2139</v>
      </c>
      <c r="M119" s="11">
        <v>1999</v>
      </c>
      <c r="N119" s="11">
        <v>140</v>
      </c>
      <c r="O119" s="11">
        <v>113</v>
      </c>
    </row>
    <row r="120" spans="1:15" ht="12.75">
      <c r="A120" s="10" t="s">
        <v>1</v>
      </c>
      <c r="B120" s="10" t="s">
        <v>79</v>
      </c>
      <c r="C120" s="11">
        <v>3939</v>
      </c>
      <c r="D120" s="11">
        <v>4</v>
      </c>
      <c r="E120" s="11">
        <v>215</v>
      </c>
      <c r="F120" s="11">
        <v>97</v>
      </c>
      <c r="G120" s="11">
        <v>3805</v>
      </c>
      <c r="H120" s="11">
        <v>120</v>
      </c>
      <c r="I120" s="11">
        <v>3685</v>
      </c>
      <c r="J120" s="11">
        <v>5</v>
      </c>
      <c r="K120" s="11">
        <v>516</v>
      </c>
      <c r="L120" s="11">
        <v>2957</v>
      </c>
      <c r="M120" s="11">
        <v>2118</v>
      </c>
      <c r="N120" s="11">
        <v>839</v>
      </c>
      <c r="O120" s="11">
        <v>128</v>
      </c>
    </row>
    <row r="121" spans="1:15" ht="12.75">
      <c r="A121" s="10" t="s">
        <v>1</v>
      </c>
      <c r="B121" s="10" t="s">
        <v>81</v>
      </c>
      <c r="C121" s="11">
        <v>4159</v>
      </c>
      <c r="D121" s="11">
        <v>3</v>
      </c>
      <c r="E121" s="11">
        <v>150</v>
      </c>
      <c r="F121" s="11">
        <v>140</v>
      </c>
      <c r="G121" s="11">
        <v>4025</v>
      </c>
      <c r="H121" s="11">
        <v>283</v>
      </c>
      <c r="I121" s="11">
        <v>3742</v>
      </c>
      <c r="J121" s="11">
        <v>1</v>
      </c>
      <c r="K121" s="11">
        <v>490</v>
      </c>
      <c r="L121" s="11">
        <v>3055</v>
      </c>
      <c r="M121" s="11">
        <v>2874</v>
      </c>
      <c r="N121" s="11">
        <v>181</v>
      </c>
      <c r="O121" s="11">
        <v>196</v>
      </c>
    </row>
    <row r="122" spans="1:15" ht="12.75">
      <c r="A122" s="10" t="s">
        <v>1</v>
      </c>
      <c r="B122" s="10" t="s">
        <v>84</v>
      </c>
      <c r="C122" s="11">
        <v>1554</v>
      </c>
      <c r="D122" s="11">
        <v>1</v>
      </c>
      <c r="E122" s="11">
        <v>108</v>
      </c>
      <c r="F122" s="11">
        <v>103</v>
      </c>
      <c r="G122" s="11">
        <v>1465</v>
      </c>
      <c r="H122" s="11">
        <v>0</v>
      </c>
      <c r="I122" s="11">
        <v>1465</v>
      </c>
      <c r="J122" s="11">
        <v>1</v>
      </c>
      <c r="K122" s="11">
        <v>213</v>
      </c>
      <c r="L122" s="11">
        <v>1191</v>
      </c>
      <c r="M122" s="11">
        <v>1007</v>
      </c>
      <c r="N122" s="11">
        <v>184</v>
      </c>
      <c r="O122" s="11">
        <v>59</v>
      </c>
    </row>
    <row r="123" spans="1:15" ht="12.75">
      <c r="A123" s="10" t="s">
        <v>1</v>
      </c>
      <c r="B123" s="10" t="s">
        <v>102</v>
      </c>
      <c r="C123" s="11">
        <v>6790</v>
      </c>
      <c r="D123" s="11">
        <v>3</v>
      </c>
      <c r="E123" s="11">
        <v>214</v>
      </c>
      <c r="F123" s="11">
        <v>209</v>
      </c>
      <c r="G123" s="11">
        <v>6498</v>
      </c>
      <c r="H123" s="11">
        <v>191</v>
      </c>
      <c r="I123" s="11">
        <v>6307</v>
      </c>
      <c r="J123" s="11">
        <v>4</v>
      </c>
      <c r="K123" s="11">
        <v>939</v>
      </c>
      <c r="L123" s="11">
        <v>4945</v>
      </c>
      <c r="M123" s="11">
        <v>3771</v>
      </c>
      <c r="N123" s="11">
        <v>1174</v>
      </c>
      <c r="O123" s="11">
        <v>324</v>
      </c>
    </row>
    <row r="124" spans="1:15" ht="12.75">
      <c r="A124" s="10" t="s">
        <v>1</v>
      </c>
      <c r="B124" s="10" t="s">
        <v>103</v>
      </c>
      <c r="C124" s="11">
        <v>3667</v>
      </c>
      <c r="D124" s="11">
        <v>2</v>
      </c>
      <c r="E124" s="11">
        <v>89</v>
      </c>
      <c r="F124" s="11">
        <v>87</v>
      </c>
      <c r="G124" s="11">
        <v>3568</v>
      </c>
      <c r="H124" s="11">
        <v>145</v>
      </c>
      <c r="I124" s="11">
        <v>3423</v>
      </c>
      <c r="J124" s="11">
        <v>10</v>
      </c>
      <c r="K124" s="11">
        <v>502</v>
      </c>
      <c r="L124" s="11">
        <v>2724</v>
      </c>
      <c r="M124" s="11">
        <v>1841</v>
      </c>
      <c r="N124" s="11">
        <v>883</v>
      </c>
      <c r="O124" s="11">
        <v>187</v>
      </c>
    </row>
    <row r="125" spans="1:15" ht="12.75">
      <c r="A125" s="10" t="s">
        <v>1</v>
      </c>
      <c r="B125" s="10" t="s">
        <v>106</v>
      </c>
      <c r="C125" s="11">
        <v>12244</v>
      </c>
      <c r="D125" s="11">
        <v>1</v>
      </c>
      <c r="E125" s="11">
        <v>248</v>
      </c>
      <c r="F125" s="11">
        <v>246</v>
      </c>
      <c r="G125" s="11">
        <v>11756</v>
      </c>
      <c r="H125" s="11">
        <v>0</v>
      </c>
      <c r="I125" s="11">
        <v>11756</v>
      </c>
      <c r="J125" s="11">
        <v>6</v>
      </c>
      <c r="K125" s="11">
        <v>1719</v>
      </c>
      <c r="L125" s="11">
        <v>9289</v>
      </c>
      <c r="M125" s="11">
        <v>7834</v>
      </c>
      <c r="N125" s="11">
        <v>1455</v>
      </c>
      <c r="O125" s="11">
        <v>653</v>
      </c>
    </row>
    <row r="126" spans="1:15" ht="12.75">
      <c r="A126" s="10" t="s">
        <v>1</v>
      </c>
      <c r="B126" s="10" t="s">
        <v>118</v>
      </c>
      <c r="C126" s="11">
        <v>4409</v>
      </c>
      <c r="D126" s="11">
        <v>2</v>
      </c>
      <c r="E126" s="11">
        <v>193</v>
      </c>
      <c r="F126" s="11">
        <v>135</v>
      </c>
      <c r="G126" s="11">
        <v>4189</v>
      </c>
      <c r="H126" s="11">
        <v>92</v>
      </c>
      <c r="I126" s="11">
        <v>4097</v>
      </c>
      <c r="J126" s="11">
        <v>5</v>
      </c>
      <c r="K126" s="11">
        <v>624</v>
      </c>
      <c r="L126" s="11">
        <v>3286</v>
      </c>
      <c r="M126" s="11">
        <v>2736</v>
      </c>
      <c r="N126" s="11">
        <v>550</v>
      </c>
      <c r="O126" s="11">
        <v>181</v>
      </c>
    </row>
    <row r="127" spans="1:15" ht="12.75">
      <c r="A127" s="13" t="s">
        <v>1</v>
      </c>
      <c r="B127" s="13" t="s">
        <v>138</v>
      </c>
      <c r="C127" s="14">
        <f>62102</f>
        <v>62102</v>
      </c>
      <c r="D127" s="14">
        <f>27</f>
        <v>27</v>
      </c>
      <c r="E127" s="14">
        <f>2298</f>
        <v>2298</v>
      </c>
      <c r="F127" s="14">
        <f>2067</f>
        <v>2067</v>
      </c>
      <c r="G127" s="14">
        <f>59749</f>
        <v>59749</v>
      </c>
      <c r="H127" s="14">
        <f>1623</f>
        <v>1623</v>
      </c>
      <c r="I127" s="14">
        <f>58126</f>
        <v>58126</v>
      </c>
      <c r="J127" s="14">
        <f>46</f>
        <v>46</v>
      </c>
      <c r="K127" s="14">
        <f>8997</f>
        <v>8997</v>
      </c>
      <c r="L127" s="14">
        <f>45994</f>
        <v>45994</v>
      </c>
      <c r="M127" s="14">
        <f>36781</f>
        <v>36781</v>
      </c>
      <c r="N127" s="14">
        <f>9213</f>
        <v>9213</v>
      </c>
      <c r="O127" s="14">
        <f>2793</f>
        <v>2793</v>
      </c>
    </row>
    <row r="128" spans="1:15" ht="12.75">
      <c r="A128" s="12" t="s">
        <v>158</v>
      </c>
      <c r="B128" s="12" t="s">
        <v>1</v>
      </c>
      <c r="C128" s="12" t="s">
        <v>1</v>
      </c>
      <c r="D128" s="12" t="s">
        <v>1</v>
      </c>
      <c r="E128" s="12" t="s">
        <v>1</v>
      </c>
      <c r="F128" s="12" t="s">
        <v>1</v>
      </c>
      <c r="G128" s="12" t="s">
        <v>1</v>
      </c>
      <c r="H128" s="12" t="s">
        <v>1</v>
      </c>
      <c r="I128" s="12" t="s">
        <v>1</v>
      </c>
      <c r="J128" s="12" t="s">
        <v>1</v>
      </c>
      <c r="K128" s="12" t="s">
        <v>1</v>
      </c>
      <c r="L128" s="12" t="s">
        <v>1</v>
      </c>
      <c r="M128" s="12" t="s">
        <v>1</v>
      </c>
      <c r="N128" s="12" t="s">
        <v>1</v>
      </c>
      <c r="O128" s="12" t="s">
        <v>1</v>
      </c>
    </row>
    <row r="129" spans="1:15" ht="12.75">
      <c r="A129" s="10" t="s">
        <v>1</v>
      </c>
      <c r="B129" s="10" t="s">
        <v>48</v>
      </c>
      <c r="C129" s="11">
        <v>6180</v>
      </c>
      <c r="D129" s="11">
        <v>1</v>
      </c>
      <c r="E129" s="11">
        <v>151</v>
      </c>
      <c r="F129" s="11">
        <v>151</v>
      </c>
      <c r="G129" s="11">
        <v>5967</v>
      </c>
      <c r="H129" s="11">
        <v>135</v>
      </c>
      <c r="I129" s="11">
        <v>5832</v>
      </c>
      <c r="J129" s="11">
        <v>6</v>
      </c>
      <c r="K129" s="11">
        <v>999</v>
      </c>
      <c r="L129" s="11">
        <v>4559</v>
      </c>
      <c r="M129" s="11">
        <v>3247</v>
      </c>
      <c r="N129" s="11">
        <v>1312</v>
      </c>
      <c r="O129" s="11">
        <v>223</v>
      </c>
    </row>
    <row r="130" spans="1:15" ht="12.75">
      <c r="A130" s="10" t="s">
        <v>1</v>
      </c>
      <c r="B130" s="10" t="s">
        <v>126</v>
      </c>
      <c r="C130" s="11">
        <v>7214</v>
      </c>
      <c r="D130" s="11">
        <v>4</v>
      </c>
      <c r="E130" s="11">
        <v>206</v>
      </c>
      <c r="F130" s="11">
        <v>196</v>
      </c>
      <c r="G130" s="11">
        <v>7046</v>
      </c>
      <c r="H130" s="11">
        <v>214</v>
      </c>
      <c r="I130" s="11">
        <v>6832</v>
      </c>
      <c r="J130" s="11">
        <v>3</v>
      </c>
      <c r="K130" s="11">
        <v>750</v>
      </c>
      <c r="L130" s="11">
        <v>5720</v>
      </c>
      <c r="M130" s="11">
        <v>4484</v>
      </c>
      <c r="N130" s="11">
        <v>1236</v>
      </c>
      <c r="O130" s="11">
        <v>359</v>
      </c>
    </row>
    <row r="131" spans="1:15" ht="12.75">
      <c r="A131" s="13" t="s">
        <v>1</v>
      </c>
      <c r="B131" s="13" t="s">
        <v>138</v>
      </c>
      <c r="C131" s="14">
        <f>13394</f>
        <v>13394</v>
      </c>
      <c r="D131" s="14">
        <f>5</f>
        <v>5</v>
      </c>
      <c r="E131" s="14">
        <f>357</f>
        <v>357</v>
      </c>
      <c r="F131" s="14">
        <f>347</f>
        <v>347</v>
      </c>
      <c r="G131" s="14">
        <f>13013</f>
        <v>13013</v>
      </c>
      <c r="H131" s="14">
        <f>349</f>
        <v>349</v>
      </c>
      <c r="I131" s="14">
        <f>12664</f>
        <v>12664</v>
      </c>
      <c r="J131" s="14">
        <f>9</f>
        <v>9</v>
      </c>
      <c r="K131" s="14">
        <f>1749</f>
        <v>1749</v>
      </c>
      <c r="L131" s="14">
        <f>10279</f>
        <v>10279</v>
      </c>
      <c r="M131" s="14">
        <f>7731</f>
        <v>7731</v>
      </c>
      <c r="N131" s="14">
        <f>2548</f>
        <v>2548</v>
      </c>
      <c r="O131" s="14">
        <f>582</f>
        <v>582</v>
      </c>
    </row>
    <row r="132" spans="1:15" ht="12.75">
      <c r="A132" s="12" t="s">
        <v>159</v>
      </c>
      <c r="B132" s="12" t="s">
        <v>1</v>
      </c>
      <c r="C132" s="12" t="s">
        <v>1</v>
      </c>
      <c r="D132" s="12" t="s">
        <v>1</v>
      </c>
      <c r="E132" s="12" t="s">
        <v>1</v>
      </c>
      <c r="F132" s="12" t="s">
        <v>1</v>
      </c>
      <c r="G132" s="12" t="s">
        <v>1</v>
      </c>
      <c r="H132" s="12" t="s">
        <v>1</v>
      </c>
      <c r="I132" s="12" t="s">
        <v>1</v>
      </c>
      <c r="J132" s="12" t="s">
        <v>1</v>
      </c>
      <c r="K132" s="12" t="s">
        <v>1</v>
      </c>
      <c r="L132" s="12" t="s">
        <v>1</v>
      </c>
      <c r="M132" s="12" t="s">
        <v>1</v>
      </c>
      <c r="N132" s="12" t="s">
        <v>1</v>
      </c>
      <c r="O132" s="12" t="s">
        <v>1</v>
      </c>
    </row>
    <row r="133" spans="1:15" ht="12.75">
      <c r="A133" s="10" t="s">
        <v>1</v>
      </c>
      <c r="B133" s="10" t="s">
        <v>98</v>
      </c>
      <c r="C133" s="11">
        <v>12652</v>
      </c>
      <c r="D133" s="11">
        <v>5</v>
      </c>
      <c r="E133" s="11">
        <v>475</v>
      </c>
      <c r="F133" s="11">
        <v>471</v>
      </c>
      <c r="G133" s="11">
        <v>12248</v>
      </c>
      <c r="H133" s="11">
        <v>290</v>
      </c>
      <c r="I133" s="11">
        <v>11958</v>
      </c>
      <c r="J133" s="11">
        <v>5</v>
      </c>
      <c r="K133" s="11">
        <v>2393</v>
      </c>
      <c r="L133" s="11">
        <v>8666</v>
      </c>
      <c r="M133" s="11">
        <v>6508</v>
      </c>
      <c r="N133" s="11">
        <v>2158</v>
      </c>
      <c r="O133" s="11">
        <v>788</v>
      </c>
    </row>
    <row r="134" spans="1:15" ht="12.75">
      <c r="A134" s="10" t="s">
        <v>1</v>
      </c>
      <c r="B134" s="10" t="s">
        <v>123</v>
      </c>
      <c r="C134" s="11">
        <v>2485</v>
      </c>
      <c r="D134" s="11">
        <v>3</v>
      </c>
      <c r="E134" s="11">
        <v>50</v>
      </c>
      <c r="F134" s="11">
        <v>50</v>
      </c>
      <c r="G134" s="11">
        <v>2329</v>
      </c>
      <c r="H134" s="11">
        <v>0</v>
      </c>
      <c r="I134" s="11">
        <v>2329</v>
      </c>
      <c r="J134" s="11">
        <v>0</v>
      </c>
      <c r="K134" s="11">
        <v>326</v>
      </c>
      <c r="L134" s="11">
        <v>1923</v>
      </c>
      <c r="M134" s="11">
        <v>1230</v>
      </c>
      <c r="N134" s="11">
        <v>693</v>
      </c>
      <c r="O134" s="11">
        <v>80</v>
      </c>
    </row>
    <row r="135" spans="1:15" ht="12.75">
      <c r="A135" s="13" t="s">
        <v>1</v>
      </c>
      <c r="B135" s="13" t="s">
        <v>138</v>
      </c>
      <c r="C135" s="14">
        <f>15137</f>
        <v>15137</v>
      </c>
      <c r="D135" s="14">
        <f>8</f>
        <v>8</v>
      </c>
      <c r="E135" s="14">
        <f>525</f>
        <v>525</v>
      </c>
      <c r="F135" s="14">
        <f>521</f>
        <v>521</v>
      </c>
      <c r="G135" s="14">
        <f>14577</f>
        <v>14577</v>
      </c>
      <c r="H135" s="14">
        <f>290</f>
        <v>290</v>
      </c>
      <c r="I135" s="14">
        <f>14287</f>
        <v>14287</v>
      </c>
      <c r="J135" s="14">
        <f>5</f>
        <v>5</v>
      </c>
      <c r="K135" s="14">
        <f>2719</f>
        <v>2719</v>
      </c>
      <c r="L135" s="14">
        <f>10589</f>
        <v>10589</v>
      </c>
      <c r="M135" s="14">
        <f>7738</f>
        <v>7738</v>
      </c>
      <c r="N135" s="14">
        <f>2851</f>
        <v>2851</v>
      </c>
      <c r="O135" s="14">
        <f>868</f>
        <v>868</v>
      </c>
    </row>
    <row r="136" spans="1:15" ht="12.75">
      <c r="A136" s="12" t="s">
        <v>160</v>
      </c>
      <c r="B136" s="12" t="s">
        <v>1</v>
      </c>
      <c r="C136" s="12" t="s">
        <v>1</v>
      </c>
      <c r="D136" s="12" t="s">
        <v>1</v>
      </c>
      <c r="E136" s="12" t="s">
        <v>1</v>
      </c>
      <c r="F136" s="12" t="s">
        <v>1</v>
      </c>
      <c r="G136" s="12" t="s">
        <v>1</v>
      </c>
      <c r="H136" s="12" t="s">
        <v>1</v>
      </c>
      <c r="I136" s="12" t="s">
        <v>1</v>
      </c>
      <c r="J136" s="12" t="s">
        <v>1</v>
      </c>
      <c r="K136" s="12" t="s">
        <v>1</v>
      </c>
      <c r="L136" s="12" t="s">
        <v>1</v>
      </c>
      <c r="M136" s="12" t="s">
        <v>1</v>
      </c>
      <c r="N136" s="12" t="s">
        <v>1</v>
      </c>
      <c r="O136" s="12" t="s">
        <v>1</v>
      </c>
    </row>
    <row r="137" spans="1:15" ht="12.75">
      <c r="A137" s="10" t="s">
        <v>1</v>
      </c>
      <c r="B137" s="10" t="s">
        <v>37</v>
      </c>
      <c r="C137" s="11">
        <v>1446</v>
      </c>
      <c r="D137" s="11">
        <v>1</v>
      </c>
      <c r="E137" s="11">
        <v>48</v>
      </c>
      <c r="F137" s="11">
        <v>45</v>
      </c>
      <c r="G137" s="11">
        <v>1403</v>
      </c>
      <c r="H137" s="11">
        <v>38</v>
      </c>
      <c r="I137" s="11">
        <v>1365</v>
      </c>
      <c r="J137" s="11">
        <v>0</v>
      </c>
      <c r="K137" s="11">
        <v>201</v>
      </c>
      <c r="L137" s="11">
        <v>1137</v>
      </c>
      <c r="M137" s="11">
        <v>867</v>
      </c>
      <c r="N137" s="11">
        <v>270</v>
      </c>
      <c r="O137" s="11">
        <v>27</v>
      </c>
    </row>
    <row r="138" spans="1:15" ht="12.75">
      <c r="A138" s="13" t="s">
        <v>1</v>
      </c>
      <c r="B138" s="13" t="s">
        <v>138</v>
      </c>
      <c r="C138" s="14">
        <f>1446</f>
        <v>1446</v>
      </c>
      <c r="D138" s="14">
        <f>1</f>
        <v>1</v>
      </c>
      <c r="E138" s="14">
        <f>48</f>
        <v>48</v>
      </c>
      <c r="F138" s="14">
        <f>45</f>
        <v>45</v>
      </c>
      <c r="G138" s="14">
        <f>1403</f>
        <v>1403</v>
      </c>
      <c r="H138" s="14">
        <f>38</f>
        <v>38</v>
      </c>
      <c r="I138" s="14">
        <f>1365</f>
        <v>1365</v>
      </c>
      <c r="J138" s="14">
        <f>0</f>
        <v>0</v>
      </c>
      <c r="K138" s="14">
        <f>201</f>
        <v>201</v>
      </c>
      <c r="L138" s="14">
        <f>1137</f>
        <v>1137</v>
      </c>
      <c r="M138" s="14">
        <f>867</f>
        <v>867</v>
      </c>
      <c r="N138" s="14">
        <f>270</f>
        <v>270</v>
      </c>
      <c r="O138" s="14">
        <f>27</f>
        <v>27</v>
      </c>
    </row>
    <row r="139" spans="1:15" ht="12.75">
      <c r="A139" s="12" t="s">
        <v>161</v>
      </c>
      <c r="B139" s="12" t="s">
        <v>1</v>
      </c>
      <c r="C139" s="12" t="s">
        <v>1</v>
      </c>
      <c r="D139" s="12" t="s">
        <v>1</v>
      </c>
      <c r="E139" s="12" t="s">
        <v>1</v>
      </c>
      <c r="F139" s="12" t="s">
        <v>1</v>
      </c>
      <c r="G139" s="12" t="s">
        <v>1</v>
      </c>
      <c r="H139" s="12" t="s">
        <v>1</v>
      </c>
      <c r="I139" s="12" t="s">
        <v>1</v>
      </c>
      <c r="J139" s="12" t="s">
        <v>1</v>
      </c>
      <c r="K139" s="12" t="s">
        <v>1</v>
      </c>
      <c r="L139" s="12" t="s">
        <v>1</v>
      </c>
      <c r="M139" s="12" t="s">
        <v>1</v>
      </c>
      <c r="N139" s="12" t="s">
        <v>1</v>
      </c>
      <c r="O139" s="12" t="s">
        <v>1</v>
      </c>
    </row>
    <row r="140" spans="1:15" ht="12.75">
      <c r="A140" s="10" t="s">
        <v>1</v>
      </c>
      <c r="B140" s="10" t="s">
        <v>43</v>
      </c>
      <c r="C140" s="11">
        <v>1837</v>
      </c>
      <c r="D140" s="11">
        <v>3</v>
      </c>
      <c r="E140" s="11">
        <v>89</v>
      </c>
      <c r="F140" s="11">
        <v>51</v>
      </c>
      <c r="G140" s="11">
        <v>1800</v>
      </c>
      <c r="H140" s="11">
        <v>21</v>
      </c>
      <c r="I140" s="11">
        <v>1779</v>
      </c>
      <c r="J140" s="11">
        <v>0</v>
      </c>
      <c r="K140" s="11">
        <v>178</v>
      </c>
      <c r="L140" s="11">
        <v>1535</v>
      </c>
      <c r="M140" s="11">
        <v>1191</v>
      </c>
      <c r="N140" s="11">
        <v>344</v>
      </c>
      <c r="O140" s="11">
        <v>66</v>
      </c>
    </row>
    <row r="141" spans="1:15" ht="12.75">
      <c r="A141" s="10" t="s">
        <v>1</v>
      </c>
      <c r="B141" s="10" t="s">
        <v>94</v>
      </c>
      <c r="C141" s="11">
        <v>11829</v>
      </c>
      <c r="D141" s="11">
        <v>9</v>
      </c>
      <c r="E141" s="11">
        <v>273</v>
      </c>
      <c r="F141" s="11">
        <v>220</v>
      </c>
      <c r="G141" s="11">
        <v>11271</v>
      </c>
      <c r="H141" s="11">
        <v>0</v>
      </c>
      <c r="I141" s="11">
        <v>11271</v>
      </c>
      <c r="J141" s="11">
        <v>21</v>
      </c>
      <c r="K141" s="11">
        <v>1643</v>
      </c>
      <c r="L141" s="11">
        <v>9080</v>
      </c>
      <c r="M141" s="11">
        <v>6389</v>
      </c>
      <c r="N141" s="11">
        <v>2691</v>
      </c>
      <c r="O141" s="11">
        <v>447</v>
      </c>
    </row>
    <row r="142" spans="1:15" ht="12.75">
      <c r="A142" s="10" t="s">
        <v>1</v>
      </c>
      <c r="B142" s="10" t="s">
        <v>114</v>
      </c>
      <c r="C142" s="11">
        <v>2160</v>
      </c>
      <c r="D142" s="11">
        <v>3</v>
      </c>
      <c r="E142" s="11">
        <v>41</v>
      </c>
      <c r="F142" s="11">
        <v>35</v>
      </c>
      <c r="G142" s="11">
        <v>2072</v>
      </c>
      <c r="H142" s="11">
        <v>22</v>
      </c>
      <c r="I142" s="11">
        <v>2050</v>
      </c>
      <c r="J142" s="11">
        <v>3</v>
      </c>
      <c r="K142" s="11">
        <v>272</v>
      </c>
      <c r="L142" s="11">
        <v>1723</v>
      </c>
      <c r="M142" s="11">
        <v>1261</v>
      </c>
      <c r="N142" s="11">
        <v>462</v>
      </c>
      <c r="O142" s="11">
        <v>52</v>
      </c>
    </row>
    <row r="143" spans="1:15" ht="12.75">
      <c r="A143" s="10" t="s">
        <v>1</v>
      </c>
      <c r="B143" s="10" t="s">
        <v>127</v>
      </c>
      <c r="C143" s="11">
        <v>16068</v>
      </c>
      <c r="D143" s="11">
        <v>9</v>
      </c>
      <c r="E143" s="11">
        <v>483</v>
      </c>
      <c r="F143" s="11">
        <v>482</v>
      </c>
      <c r="G143" s="11">
        <v>15522</v>
      </c>
      <c r="H143" s="11">
        <v>68</v>
      </c>
      <c r="I143" s="11">
        <v>15454</v>
      </c>
      <c r="J143" s="11">
        <v>14</v>
      </c>
      <c r="K143" s="11">
        <v>2184</v>
      </c>
      <c r="L143" s="11">
        <v>12530</v>
      </c>
      <c r="M143" s="11">
        <v>9074</v>
      </c>
      <c r="N143" s="11">
        <v>3456</v>
      </c>
      <c r="O143" s="11">
        <v>383</v>
      </c>
    </row>
    <row r="144" spans="1:15" ht="12.75">
      <c r="A144" s="10" t="s">
        <v>1</v>
      </c>
      <c r="B144" s="10" t="s">
        <v>131</v>
      </c>
      <c r="C144" s="11">
        <v>14611</v>
      </c>
      <c r="D144" s="11">
        <v>6</v>
      </c>
      <c r="E144" s="11">
        <v>127</v>
      </c>
      <c r="F144" s="11">
        <v>127</v>
      </c>
      <c r="G144" s="11">
        <v>14030</v>
      </c>
      <c r="H144" s="11">
        <v>94</v>
      </c>
      <c r="I144" s="11">
        <v>13936</v>
      </c>
      <c r="J144" s="11">
        <v>25</v>
      </c>
      <c r="K144" s="11">
        <v>2717</v>
      </c>
      <c r="L144" s="11">
        <v>10433</v>
      </c>
      <c r="M144" s="11">
        <v>7708</v>
      </c>
      <c r="N144" s="11">
        <v>2725</v>
      </c>
      <c r="O144" s="11">
        <v>463</v>
      </c>
    </row>
    <row r="145" spans="1:15" ht="12.75">
      <c r="A145" s="10" t="s">
        <v>1</v>
      </c>
      <c r="B145" s="10" t="s">
        <v>134</v>
      </c>
      <c r="C145" s="11">
        <v>15807</v>
      </c>
      <c r="D145" s="11">
        <v>8</v>
      </c>
      <c r="E145" s="11">
        <v>395</v>
      </c>
      <c r="F145" s="11">
        <v>392</v>
      </c>
      <c r="G145" s="11">
        <v>14552</v>
      </c>
      <c r="H145" s="11">
        <v>2</v>
      </c>
      <c r="I145" s="11">
        <v>14550</v>
      </c>
      <c r="J145" s="11">
        <v>30</v>
      </c>
      <c r="K145" s="11">
        <v>2492</v>
      </c>
      <c r="L145" s="11">
        <v>10645</v>
      </c>
      <c r="M145" s="11">
        <v>7792</v>
      </c>
      <c r="N145" s="11">
        <v>2853</v>
      </c>
      <c r="O145" s="11">
        <v>900</v>
      </c>
    </row>
    <row r="146" spans="1:15" ht="12.75">
      <c r="A146" s="10" t="s">
        <v>1</v>
      </c>
      <c r="B146" s="10" t="s">
        <v>136</v>
      </c>
      <c r="C146" s="11">
        <v>16110</v>
      </c>
      <c r="D146" s="11">
        <v>6</v>
      </c>
      <c r="E146" s="11">
        <v>301</v>
      </c>
      <c r="F146" s="11">
        <v>298</v>
      </c>
      <c r="G146" s="11">
        <v>15601</v>
      </c>
      <c r="H146" s="11">
        <v>243</v>
      </c>
      <c r="I146" s="11">
        <v>15358</v>
      </c>
      <c r="J146" s="11">
        <v>61</v>
      </c>
      <c r="K146" s="11">
        <v>2056</v>
      </c>
      <c r="L146" s="11">
        <v>12625</v>
      </c>
      <c r="M146" s="11">
        <v>8544</v>
      </c>
      <c r="N146" s="11">
        <v>4081</v>
      </c>
      <c r="O146" s="11">
        <v>572</v>
      </c>
    </row>
    <row r="147" spans="1:15" ht="12.75">
      <c r="A147" s="13" t="s">
        <v>1</v>
      </c>
      <c r="B147" s="13" t="s">
        <v>138</v>
      </c>
      <c r="C147" s="14">
        <f>78422</f>
        <v>78422</v>
      </c>
      <c r="D147" s="14">
        <f>44</f>
        <v>44</v>
      </c>
      <c r="E147" s="14">
        <f>1709</f>
        <v>1709</v>
      </c>
      <c r="F147" s="14">
        <f>1605</f>
        <v>1605</v>
      </c>
      <c r="G147" s="14">
        <f>74848</f>
        <v>74848</v>
      </c>
      <c r="H147" s="14">
        <f>450</f>
        <v>450</v>
      </c>
      <c r="I147" s="14">
        <f>74398</f>
        <v>74398</v>
      </c>
      <c r="J147" s="14">
        <f>154</f>
        <v>154</v>
      </c>
      <c r="K147" s="14">
        <f>11542</f>
        <v>11542</v>
      </c>
      <c r="L147" s="14">
        <f>58571</f>
        <v>58571</v>
      </c>
      <c r="M147" s="14">
        <f>41959</f>
        <v>41959</v>
      </c>
      <c r="N147" s="14">
        <f>16612</f>
        <v>16612</v>
      </c>
      <c r="O147" s="14">
        <f>2883</f>
        <v>2883</v>
      </c>
    </row>
    <row r="148" spans="1:15" ht="12.75">
      <c r="A148" s="13" t="s">
        <v>1</v>
      </c>
      <c r="B148" s="13" t="s">
        <v>138</v>
      </c>
      <c r="C148" s="14">
        <f>693017</f>
        <v>693017</v>
      </c>
      <c r="D148" s="14">
        <f>416</f>
        <v>416</v>
      </c>
      <c r="E148" s="14">
        <f>21185</f>
        <v>21185</v>
      </c>
      <c r="F148" s="14">
        <f>19005</f>
        <v>19005</v>
      </c>
      <c r="G148" s="14">
        <f>650351</f>
        <v>650351</v>
      </c>
      <c r="H148" s="14">
        <f>22285</f>
        <v>22285</v>
      </c>
      <c r="I148" s="14">
        <f>628066</f>
        <v>628066</v>
      </c>
      <c r="J148" s="14">
        <f>1123</f>
        <v>1123</v>
      </c>
      <c r="K148" s="14">
        <f>105245</f>
        <v>105245</v>
      </c>
      <c r="L148" s="14">
        <f>483473</f>
        <v>483473</v>
      </c>
      <c r="M148" s="14">
        <f>386280</f>
        <v>386280</v>
      </c>
      <c r="N148" s="14">
        <f>97193</f>
        <v>97193</v>
      </c>
      <c r="O148" s="14">
        <f>33481</f>
        <v>33481</v>
      </c>
    </row>
    <row r="150" ht="12.75">
      <c r="A150" s="8" t="s">
        <v>162</v>
      </c>
    </row>
    <row r="152" spans="1:15" ht="12.75">
      <c r="A152" s="35" t="s">
        <v>163</v>
      </c>
      <c r="B152" s="35"/>
      <c r="C152" s="36" t="s">
        <v>164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ht="12.75">
      <c r="A153" s="35" t="s">
        <v>165</v>
      </c>
      <c r="B153" s="35"/>
      <c r="C153" s="36" t="s">
        <v>166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ht="12.75">
      <c r="A154" s="35" t="s">
        <v>167</v>
      </c>
      <c r="B154" s="35"/>
      <c r="C154" s="36" t="s">
        <v>168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ht="12.75">
      <c r="A155" s="35" t="s">
        <v>169</v>
      </c>
      <c r="B155" s="35"/>
      <c r="C155" s="36" t="s">
        <v>170</v>
      </c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ht="12.75">
      <c r="A156" s="35" t="s">
        <v>171</v>
      </c>
      <c r="B156" s="35"/>
      <c r="C156" s="36" t="s">
        <v>172</v>
      </c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35" t="s">
        <v>173</v>
      </c>
      <c r="B157" s="35"/>
      <c r="C157" s="36" t="s">
        <v>174</v>
      </c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ht="24.75" customHeight="1">
      <c r="A158" s="35" t="s">
        <v>175</v>
      </c>
      <c r="B158" s="35"/>
      <c r="C158" s="36" t="s">
        <v>176</v>
      </c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ht="24.75" customHeight="1">
      <c r="A159" s="35" t="s">
        <v>27</v>
      </c>
      <c r="B159" s="35"/>
      <c r="C159" s="36" t="s">
        <v>177</v>
      </c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ht="24.75" customHeight="1">
      <c r="A160" s="35" t="s">
        <v>178</v>
      </c>
      <c r="B160" s="35"/>
      <c r="C160" s="36" t="s">
        <v>179</v>
      </c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35" t="s">
        <v>28</v>
      </c>
      <c r="B161" s="35"/>
      <c r="C161" s="36" t="s">
        <v>180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35" t="s">
        <v>33</v>
      </c>
      <c r="B162" s="35"/>
      <c r="C162" s="36" t="s">
        <v>181</v>
      </c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35" t="s">
        <v>182</v>
      </c>
      <c r="B163" s="35"/>
      <c r="C163" s="36" t="s">
        <v>183</v>
      </c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35" t="s">
        <v>31</v>
      </c>
      <c r="B164" s="35"/>
      <c r="C164" s="36" t="s">
        <v>184</v>
      </c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35" t="s">
        <v>185</v>
      </c>
      <c r="B165" s="35"/>
      <c r="C165" s="36" t="s">
        <v>186</v>
      </c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ht="12.75">
      <c r="A166" t="s">
        <v>187</v>
      </c>
    </row>
    <row r="167" ht="12.75">
      <c r="A167" t="s">
        <v>188</v>
      </c>
    </row>
    <row r="168" ht="12.75">
      <c r="A168" t="s">
        <v>189</v>
      </c>
    </row>
    <row r="169" ht="12.75">
      <c r="A169" t="s">
        <v>190</v>
      </c>
    </row>
    <row r="170" ht="12.75">
      <c r="A170" t="s">
        <v>191</v>
      </c>
    </row>
    <row r="171" ht="12.75">
      <c r="A171" t="s">
        <v>192</v>
      </c>
    </row>
  </sheetData>
  <sheetProtection/>
  <mergeCells count="38">
    <mergeCell ref="A163:B163"/>
    <mergeCell ref="C163:O163"/>
    <mergeCell ref="A164:B164"/>
    <mergeCell ref="C164:O164"/>
    <mergeCell ref="A165:B165"/>
    <mergeCell ref="C165:O165"/>
    <mergeCell ref="A161:B161"/>
    <mergeCell ref="C161:O161"/>
    <mergeCell ref="A162:B162"/>
    <mergeCell ref="C162:O162"/>
    <mergeCell ref="A158:B158"/>
    <mergeCell ref="C158:O158"/>
    <mergeCell ref="A159:B159"/>
    <mergeCell ref="C159:O159"/>
    <mergeCell ref="A160:B160"/>
    <mergeCell ref="C160:O160"/>
    <mergeCell ref="A155:B155"/>
    <mergeCell ref="C155:O155"/>
    <mergeCell ref="A156:B156"/>
    <mergeCell ref="C156:O156"/>
    <mergeCell ref="A157:B157"/>
    <mergeCell ref="C157:O157"/>
    <mergeCell ref="A152:B152"/>
    <mergeCell ref="C152:O152"/>
    <mergeCell ref="A153:B153"/>
    <mergeCell ref="C153:O153"/>
    <mergeCell ref="A154:B154"/>
    <mergeCell ref="C154:O154"/>
    <mergeCell ref="A1:O1"/>
    <mergeCell ref="A2:A3"/>
    <mergeCell ref="B2:B3"/>
    <mergeCell ref="C2:C3"/>
    <mergeCell ref="D2:D3"/>
    <mergeCell ref="E2:F2"/>
    <mergeCell ref="G2:I2"/>
    <mergeCell ref="J2:O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23.421875" style="0" customWidth="1"/>
  </cols>
  <sheetData>
    <row r="1" spans="1:3" ht="30" customHeight="1">
      <c r="A1" s="37" t="s">
        <v>193</v>
      </c>
      <c r="B1" s="29"/>
      <c r="C1" s="29"/>
    </row>
    <row r="2" spans="1:3" ht="49.5" customHeight="1">
      <c r="A2" s="15" t="s">
        <v>17</v>
      </c>
      <c r="B2" s="15" t="s">
        <v>194</v>
      </c>
      <c r="C2" s="15" t="s">
        <v>195</v>
      </c>
    </row>
    <row r="3" spans="1:3" ht="12.75">
      <c r="A3" s="16" t="s">
        <v>34</v>
      </c>
      <c r="B3" s="17">
        <v>727</v>
      </c>
      <c r="C3" s="17">
        <v>112</v>
      </c>
    </row>
    <row r="4" spans="1:3" ht="12.75">
      <c r="A4" s="16" t="s">
        <v>35</v>
      </c>
      <c r="B4" s="17">
        <v>2225</v>
      </c>
      <c r="C4" s="17">
        <v>2675</v>
      </c>
    </row>
    <row r="5" spans="1:3" ht="12.75">
      <c r="A5" s="16" t="s">
        <v>36</v>
      </c>
      <c r="B5" s="17">
        <v>2717</v>
      </c>
      <c r="C5" s="17">
        <v>3572</v>
      </c>
    </row>
    <row r="6" spans="1:3" ht="12.75">
      <c r="A6" s="16" t="s">
        <v>37</v>
      </c>
      <c r="B6" s="17">
        <v>1203</v>
      </c>
      <c r="C6" s="17">
        <v>200</v>
      </c>
    </row>
    <row r="7" spans="1:3" ht="12.75">
      <c r="A7" s="16" t="s">
        <v>38</v>
      </c>
      <c r="B7" s="17">
        <v>3282</v>
      </c>
      <c r="C7" s="17">
        <v>1262</v>
      </c>
    </row>
    <row r="8" spans="1:3" ht="12.75">
      <c r="A8" s="16" t="s">
        <v>39</v>
      </c>
      <c r="B8" s="17">
        <v>4626</v>
      </c>
      <c r="C8" s="17">
        <v>617</v>
      </c>
    </row>
    <row r="9" spans="1:3" ht="12.75">
      <c r="A9" s="16" t="s">
        <v>40</v>
      </c>
      <c r="B9" s="17">
        <v>2190</v>
      </c>
      <c r="C9" s="17">
        <v>450</v>
      </c>
    </row>
    <row r="10" spans="1:3" ht="12.75">
      <c r="A10" s="16" t="s">
        <v>41</v>
      </c>
      <c r="B10" s="17">
        <v>1429</v>
      </c>
      <c r="C10" s="17">
        <v>310</v>
      </c>
    </row>
    <row r="11" spans="1:3" ht="12.75">
      <c r="A11" s="16" t="s">
        <v>42</v>
      </c>
      <c r="B11" s="17">
        <v>4915</v>
      </c>
      <c r="C11" s="17">
        <v>3549</v>
      </c>
    </row>
    <row r="12" spans="1:3" ht="12.75">
      <c r="A12" s="16" t="s">
        <v>43</v>
      </c>
      <c r="B12" s="17">
        <v>1444</v>
      </c>
      <c r="C12" s="17">
        <v>356</v>
      </c>
    </row>
    <row r="13" spans="1:3" ht="12.75">
      <c r="A13" s="16" t="s">
        <v>44</v>
      </c>
      <c r="B13" s="17">
        <v>785</v>
      </c>
      <c r="C13" s="17">
        <v>137</v>
      </c>
    </row>
    <row r="14" spans="1:3" ht="12.75">
      <c r="A14" s="16" t="s">
        <v>45</v>
      </c>
      <c r="B14" s="17">
        <v>8272</v>
      </c>
      <c r="C14" s="17">
        <v>9260</v>
      </c>
    </row>
    <row r="15" spans="1:3" ht="12.75">
      <c r="A15" s="16" t="s">
        <v>46</v>
      </c>
      <c r="B15" s="17">
        <v>462</v>
      </c>
      <c r="C15" s="17">
        <v>574</v>
      </c>
    </row>
    <row r="16" spans="1:3" ht="12.75">
      <c r="A16" s="16" t="s">
        <v>47</v>
      </c>
      <c r="B16" s="17">
        <v>13348</v>
      </c>
      <c r="C16" s="17">
        <v>4889</v>
      </c>
    </row>
    <row r="17" spans="1:3" ht="12.75">
      <c r="A17" s="16" t="s">
        <v>48</v>
      </c>
      <c r="B17" s="17">
        <v>1555</v>
      </c>
      <c r="C17" s="17">
        <v>4412</v>
      </c>
    </row>
    <row r="18" spans="1:3" ht="12.75">
      <c r="A18" s="16" t="s">
        <v>49</v>
      </c>
      <c r="B18" s="17">
        <v>12540</v>
      </c>
      <c r="C18" s="17">
        <v>14420</v>
      </c>
    </row>
    <row r="19" spans="1:3" ht="12.75">
      <c r="A19" s="16" t="s">
        <v>50</v>
      </c>
      <c r="B19" s="17">
        <v>718</v>
      </c>
      <c r="C19" s="17">
        <v>203</v>
      </c>
    </row>
    <row r="20" spans="1:3" ht="12.75">
      <c r="A20" s="16" t="s">
        <v>51</v>
      </c>
      <c r="B20" s="17">
        <v>1758</v>
      </c>
      <c r="C20" s="17">
        <v>621</v>
      </c>
    </row>
    <row r="21" spans="1:3" ht="12.75">
      <c r="A21" s="16" t="s">
        <v>52</v>
      </c>
      <c r="B21" s="17">
        <v>143</v>
      </c>
      <c r="C21" s="17">
        <v>267</v>
      </c>
    </row>
    <row r="22" spans="1:3" ht="12.75">
      <c r="A22" s="16" t="s">
        <v>53</v>
      </c>
      <c r="B22" s="17">
        <v>614</v>
      </c>
      <c r="C22" s="17">
        <v>120</v>
      </c>
    </row>
    <row r="23" spans="1:3" ht="12.75">
      <c r="A23" s="16" t="s">
        <v>54</v>
      </c>
      <c r="B23" s="17">
        <v>2446</v>
      </c>
      <c r="C23" s="17">
        <v>4351</v>
      </c>
    </row>
    <row r="24" spans="1:3" ht="12.75">
      <c r="A24" s="16" t="s">
        <v>55</v>
      </c>
      <c r="B24" s="17">
        <v>2445</v>
      </c>
      <c r="C24" s="17">
        <v>603</v>
      </c>
    </row>
    <row r="25" spans="1:3" ht="12.75">
      <c r="A25" s="16" t="s">
        <v>56</v>
      </c>
      <c r="B25" s="17">
        <v>947</v>
      </c>
      <c r="C25" s="17">
        <v>1388</v>
      </c>
    </row>
    <row r="26" spans="1:3" ht="12.75">
      <c r="A26" s="16" t="s">
        <v>57</v>
      </c>
      <c r="B26" s="17">
        <v>680</v>
      </c>
      <c r="C26" s="17">
        <v>1252</v>
      </c>
    </row>
    <row r="27" spans="1:3" ht="12.75">
      <c r="A27" s="16" t="s">
        <v>58</v>
      </c>
      <c r="B27" s="17">
        <v>1711</v>
      </c>
      <c r="C27" s="17">
        <v>4120</v>
      </c>
    </row>
    <row r="28" spans="1:3" ht="12.75">
      <c r="A28" s="16" t="s">
        <v>59</v>
      </c>
      <c r="B28" s="17">
        <v>913</v>
      </c>
      <c r="C28" s="17">
        <v>1635</v>
      </c>
    </row>
    <row r="29" spans="1:3" ht="12.75">
      <c r="A29" s="16" t="s">
        <v>60</v>
      </c>
      <c r="B29" s="17">
        <v>3494</v>
      </c>
      <c r="C29" s="17">
        <v>743</v>
      </c>
    </row>
    <row r="30" spans="1:3" ht="12.75">
      <c r="A30" s="16" t="s">
        <v>61</v>
      </c>
      <c r="B30" s="17">
        <v>396</v>
      </c>
      <c r="C30" s="17">
        <v>160</v>
      </c>
    </row>
    <row r="31" spans="1:3" ht="12.75">
      <c r="A31" s="16" t="s">
        <v>62</v>
      </c>
      <c r="B31" s="17">
        <v>2273</v>
      </c>
      <c r="C31" s="17">
        <v>3437</v>
      </c>
    </row>
    <row r="32" spans="1:3" ht="12.75">
      <c r="A32" s="16" t="s">
        <v>63</v>
      </c>
      <c r="B32" s="17">
        <v>165</v>
      </c>
      <c r="C32" s="17">
        <v>48</v>
      </c>
    </row>
    <row r="33" spans="1:3" ht="12.75">
      <c r="A33" s="16" t="s">
        <v>64</v>
      </c>
      <c r="B33" s="17">
        <v>3394</v>
      </c>
      <c r="C33" s="17">
        <v>984</v>
      </c>
    </row>
    <row r="34" spans="1:3" ht="12.75">
      <c r="A34" s="16" t="s">
        <v>65</v>
      </c>
      <c r="B34" s="17">
        <v>12473</v>
      </c>
      <c r="C34" s="17">
        <v>4692</v>
      </c>
    </row>
    <row r="35" spans="1:3" ht="12.75">
      <c r="A35" s="16" t="s">
        <v>66</v>
      </c>
      <c r="B35" s="17">
        <v>918</v>
      </c>
      <c r="C35" s="17">
        <v>1341</v>
      </c>
    </row>
    <row r="36" spans="1:3" ht="12.75">
      <c r="A36" s="16" t="s">
        <v>67</v>
      </c>
      <c r="B36" s="17">
        <v>2658</v>
      </c>
      <c r="C36" s="17">
        <v>4082</v>
      </c>
    </row>
    <row r="37" spans="1:3" ht="12.75">
      <c r="A37" s="16" t="s">
        <v>68</v>
      </c>
      <c r="B37" s="17">
        <v>1535</v>
      </c>
      <c r="C37" s="17">
        <v>327</v>
      </c>
    </row>
    <row r="38" spans="1:3" ht="12.75">
      <c r="A38" s="16" t="s">
        <v>69</v>
      </c>
      <c r="B38" s="17">
        <v>12046</v>
      </c>
      <c r="C38" s="17">
        <v>204</v>
      </c>
    </row>
    <row r="39" spans="1:3" ht="12.75">
      <c r="A39" s="16" t="s">
        <v>70</v>
      </c>
      <c r="B39" s="17">
        <v>1926</v>
      </c>
      <c r="C39" s="17">
        <v>469</v>
      </c>
    </row>
    <row r="40" spans="1:3" ht="12.75">
      <c r="A40" s="16" t="s">
        <v>71</v>
      </c>
      <c r="B40" s="17">
        <v>1688</v>
      </c>
      <c r="C40" s="17">
        <v>1046</v>
      </c>
    </row>
    <row r="41" spans="1:3" ht="12.75">
      <c r="A41" s="16" t="s">
        <v>72</v>
      </c>
      <c r="B41" s="17">
        <v>1198</v>
      </c>
      <c r="C41" s="17">
        <v>1651</v>
      </c>
    </row>
    <row r="42" spans="1:3" ht="12.75">
      <c r="A42" s="16" t="s">
        <v>73</v>
      </c>
      <c r="B42" s="17">
        <v>168</v>
      </c>
      <c r="C42" s="17">
        <v>187</v>
      </c>
    </row>
    <row r="43" spans="1:3" ht="12.75">
      <c r="A43" s="16" t="s">
        <v>74</v>
      </c>
      <c r="B43" s="17">
        <v>1041</v>
      </c>
      <c r="C43" s="17">
        <v>2022</v>
      </c>
    </row>
    <row r="44" spans="1:3" ht="12.75">
      <c r="A44" s="16" t="s">
        <v>75</v>
      </c>
      <c r="B44" s="17">
        <v>3308</v>
      </c>
      <c r="C44" s="17">
        <v>222</v>
      </c>
    </row>
    <row r="45" spans="1:3" ht="12.75">
      <c r="A45" s="16" t="s">
        <v>76</v>
      </c>
      <c r="B45" s="17">
        <v>3670</v>
      </c>
      <c r="C45" s="17">
        <v>595</v>
      </c>
    </row>
    <row r="46" spans="1:3" ht="12.75">
      <c r="A46" s="16" t="s">
        <v>77</v>
      </c>
      <c r="B46" s="17">
        <v>2890</v>
      </c>
      <c r="C46" s="17">
        <v>273</v>
      </c>
    </row>
    <row r="47" spans="1:3" ht="12.75">
      <c r="A47" s="16" t="s">
        <v>78</v>
      </c>
      <c r="B47" s="17">
        <v>3240</v>
      </c>
      <c r="C47" s="17">
        <v>1060</v>
      </c>
    </row>
    <row r="48" spans="1:3" ht="12.75">
      <c r="A48" s="16" t="s">
        <v>79</v>
      </c>
      <c r="B48" s="17">
        <v>2766</v>
      </c>
      <c r="C48" s="17">
        <v>1039</v>
      </c>
    </row>
    <row r="49" spans="1:3" ht="12.75">
      <c r="A49" s="16" t="s">
        <v>80</v>
      </c>
      <c r="B49" s="17">
        <v>710</v>
      </c>
      <c r="C49" s="17">
        <v>1904</v>
      </c>
    </row>
    <row r="50" spans="1:3" ht="12.75">
      <c r="A50" s="16" t="s">
        <v>81</v>
      </c>
      <c r="B50" s="17">
        <v>1271</v>
      </c>
      <c r="C50" s="17">
        <v>2754</v>
      </c>
    </row>
    <row r="51" spans="1:3" ht="12.75">
      <c r="A51" s="16" t="s">
        <v>82</v>
      </c>
      <c r="B51" s="17">
        <v>4695</v>
      </c>
      <c r="C51" s="17">
        <v>2040</v>
      </c>
    </row>
    <row r="52" spans="1:3" ht="12.75">
      <c r="A52" s="16" t="s">
        <v>83</v>
      </c>
      <c r="B52" s="17">
        <v>2539</v>
      </c>
      <c r="C52" s="17">
        <v>5343</v>
      </c>
    </row>
    <row r="53" spans="1:3" ht="12.75">
      <c r="A53" s="16" t="s">
        <v>84</v>
      </c>
      <c r="B53" s="17">
        <v>1297</v>
      </c>
      <c r="C53" s="17">
        <v>168</v>
      </c>
    </row>
    <row r="54" spans="1:3" ht="12.75">
      <c r="A54" s="16" t="s">
        <v>85</v>
      </c>
      <c r="B54" s="17">
        <v>716</v>
      </c>
      <c r="C54" s="17">
        <v>313</v>
      </c>
    </row>
    <row r="55" spans="1:3" ht="12.75">
      <c r="A55" s="16" t="s">
        <v>86</v>
      </c>
      <c r="B55" s="17">
        <v>1495</v>
      </c>
      <c r="C55" s="17">
        <v>2006</v>
      </c>
    </row>
    <row r="56" spans="1:3" ht="12.75">
      <c r="A56" s="16" t="s">
        <v>87</v>
      </c>
      <c r="B56" s="17">
        <v>15995</v>
      </c>
      <c r="C56" s="17">
        <v>43671</v>
      </c>
    </row>
    <row r="57" spans="1:3" ht="12.75">
      <c r="A57" s="16" t="s">
        <v>88</v>
      </c>
      <c r="B57" s="17">
        <v>123</v>
      </c>
      <c r="C57" s="17">
        <v>11429</v>
      </c>
    </row>
    <row r="58" spans="1:3" ht="12.75">
      <c r="A58" s="16" t="s">
        <v>89</v>
      </c>
      <c r="B58" s="17">
        <v>1572</v>
      </c>
      <c r="C58" s="17">
        <v>7047</v>
      </c>
    </row>
    <row r="59" spans="1:3" ht="12.75">
      <c r="A59" s="16" t="s">
        <v>90</v>
      </c>
      <c r="B59" s="17">
        <v>1562</v>
      </c>
      <c r="C59" s="17">
        <v>14517</v>
      </c>
    </row>
    <row r="60" spans="1:3" ht="12.75">
      <c r="A60" s="16" t="s">
        <v>91</v>
      </c>
      <c r="B60" s="17">
        <v>1476</v>
      </c>
      <c r="C60" s="17">
        <v>4151</v>
      </c>
    </row>
    <row r="61" spans="1:3" ht="12.75">
      <c r="A61" s="16" t="s">
        <v>92</v>
      </c>
      <c r="B61" s="17">
        <v>268</v>
      </c>
      <c r="C61" s="17">
        <v>229</v>
      </c>
    </row>
    <row r="62" spans="1:3" ht="12.75">
      <c r="A62" s="16" t="s">
        <v>93</v>
      </c>
      <c r="B62" s="17">
        <v>146</v>
      </c>
      <c r="C62" s="17">
        <v>70</v>
      </c>
    </row>
    <row r="63" spans="1:3" ht="12.75">
      <c r="A63" s="16" t="s">
        <v>94</v>
      </c>
      <c r="B63" s="17">
        <v>10246</v>
      </c>
      <c r="C63" s="17">
        <v>1025</v>
      </c>
    </row>
    <row r="64" spans="1:3" ht="12.75">
      <c r="A64" s="16" t="s">
        <v>95</v>
      </c>
      <c r="B64" s="17">
        <v>1061</v>
      </c>
      <c r="C64" s="17">
        <v>3902</v>
      </c>
    </row>
    <row r="65" spans="1:3" ht="12.75">
      <c r="A65" s="16" t="s">
        <v>96</v>
      </c>
      <c r="B65" s="17">
        <v>5913</v>
      </c>
      <c r="C65" s="17">
        <v>5081</v>
      </c>
    </row>
    <row r="66" spans="1:3" ht="12.75">
      <c r="A66" s="16" t="s">
        <v>97</v>
      </c>
      <c r="B66" s="17">
        <v>4215</v>
      </c>
      <c r="C66" s="17">
        <v>2198</v>
      </c>
    </row>
    <row r="67" spans="1:3" ht="12.75">
      <c r="A67" s="16" t="s">
        <v>98</v>
      </c>
      <c r="B67" s="17">
        <v>4076</v>
      </c>
      <c r="C67" s="17">
        <v>8172</v>
      </c>
    </row>
    <row r="68" spans="1:3" ht="12.75">
      <c r="A68" s="16" t="s">
        <v>99</v>
      </c>
      <c r="B68" s="17">
        <v>266</v>
      </c>
      <c r="C68" s="17">
        <v>5022</v>
      </c>
    </row>
    <row r="69" spans="1:3" ht="12.75">
      <c r="A69" s="16" t="s">
        <v>100</v>
      </c>
      <c r="B69" s="17">
        <v>2955</v>
      </c>
      <c r="C69" s="17">
        <v>173</v>
      </c>
    </row>
    <row r="70" spans="1:3" ht="12.75">
      <c r="A70" s="16" t="s">
        <v>101</v>
      </c>
      <c r="B70" s="17">
        <v>494</v>
      </c>
      <c r="C70" s="17">
        <v>6767</v>
      </c>
    </row>
    <row r="71" spans="1:3" ht="12.75">
      <c r="A71" s="16" t="s">
        <v>102</v>
      </c>
      <c r="B71" s="17">
        <v>4431</v>
      </c>
      <c r="C71" s="17">
        <v>2067</v>
      </c>
    </row>
    <row r="72" spans="1:3" ht="12.75">
      <c r="A72" s="16" t="s">
        <v>103</v>
      </c>
      <c r="B72" s="17">
        <v>3038</v>
      </c>
      <c r="C72" s="17">
        <v>530</v>
      </c>
    </row>
    <row r="73" spans="1:3" ht="12.75">
      <c r="A73" s="16" t="s">
        <v>104</v>
      </c>
      <c r="B73" s="17">
        <v>3266</v>
      </c>
      <c r="C73" s="17">
        <v>1143</v>
      </c>
    </row>
    <row r="74" spans="1:3" ht="12.75">
      <c r="A74" s="16" t="s">
        <v>105</v>
      </c>
      <c r="B74" s="17">
        <v>497</v>
      </c>
      <c r="C74" s="17">
        <v>399</v>
      </c>
    </row>
    <row r="75" spans="1:3" ht="12.75">
      <c r="A75" s="16" t="s">
        <v>106</v>
      </c>
      <c r="B75" s="17">
        <v>9906</v>
      </c>
      <c r="C75" s="17">
        <v>1850</v>
      </c>
    </row>
    <row r="76" spans="1:3" ht="12.75">
      <c r="A76" s="16" t="s">
        <v>107</v>
      </c>
      <c r="B76" s="17">
        <v>2099</v>
      </c>
      <c r="C76" s="17">
        <v>258</v>
      </c>
    </row>
    <row r="77" spans="1:3" ht="12.75">
      <c r="A77" s="16" t="s">
        <v>108</v>
      </c>
      <c r="B77" s="17">
        <v>4331</v>
      </c>
      <c r="C77" s="17">
        <v>1459</v>
      </c>
    </row>
    <row r="78" spans="1:3" ht="12.75">
      <c r="A78" s="16" t="s">
        <v>109</v>
      </c>
      <c r="B78" s="17">
        <v>1774</v>
      </c>
      <c r="C78" s="17">
        <v>3789</v>
      </c>
    </row>
    <row r="79" spans="1:3" ht="12.75">
      <c r="A79" s="16" t="s">
        <v>110</v>
      </c>
      <c r="B79" s="17">
        <v>105</v>
      </c>
      <c r="C79" s="17">
        <v>8613</v>
      </c>
    </row>
    <row r="80" spans="1:3" ht="12.75">
      <c r="A80" s="16" t="s">
        <v>111</v>
      </c>
      <c r="B80" s="17">
        <v>823</v>
      </c>
      <c r="C80" s="17">
        <v>236</v>
      </c>
    </row>
    <row r="81" spans="1:3" ht="12.75">
      <c r="A81" s="16" t="s">
        <v>112</v>
      </c>
      <c r="B81" s="17">
        <v>2204</v>
      </c>
      <c r="C81" s="17">
        <v>5151</v>
      </c>
    </row>
    <row r="82" spans="1:3" ht="12.75">
      <c r="A82" s="16" t="s">
        <v>113</v>
      </c>
      <c r="B82" s="17">
        <v>19631</v>
      </c>
      <c r="C82" s="17">
        <v>27227</v>
      </c>
    </row>
    <row r="83" spans="1:3" ht="12.75">
      <c r="A83" s="16" t="s">
        <v>114</v>
      </c>
      <c r="B83" s="17">
        <v>1865</v>
      </c>
      <c r="C83" s="17">
        <v>207</v>
      </c>
    </row>
    <row r="84" spans="1:3" ht="12.75">
      <c r="A84" s="16" t="s">
        <v>115</v>
      </c>
      <c r="B84" s="17">
        <v>2695</v>
      </c>
      <c r="C84" s="17">
        <v>3618</v>
      </c>
    </row>
    <row r="85" spans="1:3" ht="12.75">
      <c r="A85" s="16" t="s">
        <v>116</v>
      </c>
      <c r="B85" s="17">
        <v>1139</v>
      </c>
      <c r="C85" s="17">
        <v>516</v>
      </c>
    </row>
    <row r="86" spans="1:3" ht="12.75">
      <c r="A86" s="16" t="s">
        <v>117</v>
      </c>
      <c r="B86" s="17">
        <v>2095</v>
      </c>
      <c r="C86" s="17">
        <v>3318</v>
      </c>
    </row>
    <row r="87" spans="1:3" ht="12.75">
      <c r="A87" s="16" t="s">
        <v>118</v>
      </c>
      <c r="B87" s="17">
        <v>3647</v>
      </c>
      <c r="C87" s="17">
        <v>542</v>
      </c>
    </row>
    <row r="88" spans="1:3" ht="12.75">
      <c r="A88" s="16" t="s">
        <v>119</v>
      </c>
      <c r="B88" s="17">
        <v>1037</v>
      </c>
      <c r="C88" s="17">
        <v>167</v>
      </c>
    </row>
    <row r="89" spans="1:3" ht="12.75">
      <c r="A89" s="16" t="s">
        <v>120</v>
      </c>
      <c r="B89" s="17">
        <v>1293</v>
      </c>
      <c r="C89" s="17">
        <v>140</v>
      </c>
    </row>
    <row r="90" spans="1:3" ht="12.75">
      <c r="A90" s="16" t="s">
        <v>121</v>
      </c>
      <c r="B90" s="17">
        <v>723</v>
      </c>
      <c r="C90" s="17">
        <v>284</v>
      </c>
    </row>
    <row r="91" spans="1:3" ht="12.75">
      <c r="A91" s="16" t="s">
        <v>122</v>
      </c>
      <c r="B91" s="17">
        <v>1915</v>
      </c>
      <c r="C91" s="17">
        <v>1151</v>
      </c>
    </row>
    <row r="92" spans="1:3" ht="12.75">
      <c r="A92" s="16" t="s">
        <v>123</v>
      </c>
      <c r="B92" s="17">
        <v>1393</v>
      </c>
      <c r="C92" s="17">
        <v>936</v>
      </c>
    </row>
    <row r="93" spans="1:3" ht="12.75">
      <c r="A93" s="16" t="s">
        <v>124</v>
      </c>
      <c r="B93" s="17">
        <v>7738</v>
      </c>
      <c r="C93" s="17">
        <v>5631</v>
      </c>
    </row>
    <row r="94" spans="1:3" ht="12.75">
      <c r="A94" s="16" t="s">
        <v>125</v>
      </c>
      <c r="B94" s="17">
        <v>1458</v>
      </c>
      <c r="C94" s="17">
        <v>29</v>
      </c>
    </row>
    <row r="95" spans="1:3" ht="12.75">
      <c r="A95" s="16" t="s">
        <v>126</v>
      </c>
      <c r="B95" s="17">
        <v>6856</v>
      </c>
      <c r="C95" s="17">
        <v>190</v>
      </c>
    </row>
    <row r="96" spans="1:3" ht="12.75">
      <c r="A96" s="16" t="s">
        <v>127</v>
      </c>
      <c r="B96" s="17">
        <v>14841</v>
      </c>
      <c r="C96" s="17">
        <v>681</v>
      </c>
    </row>
    <row r="97" spans="1:3" ht="12.75">
      <c r="A97" s="16" t="s">
        <v>128</v>
      </c>
      <c r="B97" s="17">
        <v>3073</v>
      </c>
      <c r="C97" s="17">
        <v>379</v>
      </c>
    </row>
    <row r="98" spans="1:3" ht="12.75">
      <c r="A98" s="16" t="s">
        <v>129</v>
      </c>
      <c r="B98" s="17">
        <v>5349</v>
      </c>
      <c r="C98" s="17">
        <v>257</v>
      </c>
    </row>
    <row r="99" spans="1:3" ht="12.75">
      <c r="A99" s="16" t="s">
        <v>130</v>
      </c>
      <c r="B99" s="17">
        <v>3860</v>
      </c>
      <c r="C99" s="17">
        <v>3711</v>
      </c>
    </row>
    <row r="100" spans="1:3" ht="12.75">
      <c r="A100" s="16" t="s">
        <v>131</v>
      </c>
      <c r="B100" s="17">
        <v>11433</v>
      </c>
      <c r="C100" s="17">
        <v>2597</v>
      </c>
    </row>
    <row r="101" spans="1:3" ht="12.75">
      <c r="A101" s="16" t="s">
        <v>132</v>
      </c>
      <c r="B101" s="17">
        <v>1013</v>
      </c>
      <c r="C101" s="17">
        <v>584</v>
      </c>
    </row>
    <row r="102" spans="1:3" ht="12.75">
      <c r="A102" s="16" t="s">
        <v>133</v>
      </c>
      <c r="B102" s="17">
        <v>825</v>
      </c>
      <c r="C102" s="17">
        <v>803</v>
      </c>
    </row>
    <row r="103" spans="1:3" ht="12.75">
      <c r="A103" s="16" t="s">
        <v>134</v>
      </c>
      <c r="B103" s="17">
        <v>12507</v>
      </c>
      <c r="C103" s="17">
        <v>2045</v>
      </c>
    </row>
    <row r="104" spans="1:3" ht="12.75">
      <c r="A104" s="16" t="s">
        <v>135</v>
      </c>
      <c r="B104" s="17">
        <v>251</v>
      </c>
      <c r="C104" s="17">
        <v>250</v>
      </c>
    </row>
    <row r="105" spans="1:3" ht="12.75">
      <c r="A105" s="16" t="s">
        <v>136</v>
      </c>
      <c r="B105" s="17">
        <v>11766</v>
      </c>
      <c r="C105" s="17">
        <v>3835</v>
      </c>
    </row>
    <row r="106" spans="1:3" ht="12.75">
      <c r="A106" s="16" t="s">
        <v>137</v>
      </c>
      <c r="B106" s="17">
        <v>2349</v>
      </c>
      <c r="C106" s="17">
        <v>180</v>
      </c>
    </row>
    <row r="107" spans="1:3" ht="12.75">
      <c r="A107" s="18" t="s">
        <v>138</v>
      </c>
      <c r="B107" s="19">
        <f>SUM(B3:B106)</f>
        <v>351659</v>
      </c>
      <c r="C107" s="19">
        <f>SUM(C3:C106)</f>
        <v>298692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0" customHeight="1">
      <c r="A1" s="38" t="s">
        <v>193</v>
      </c>
      <c r="B1" s="29"/>
      <c r="C1" s="29"/>
      <c r="D1" s="29"/>
    </row>
    <row r="2" spans="1:4" ht="49.5" customHeight="1">
      <c r="A2" s="20" t="s">
        <v>140</v>
      </c>
      <c r="B2" s="20" t="s">
        <v>17</v>
      </c>
      <c r="C2" s="20" t="s">
        <v>194</v>
      </c>
      <c r="D2" s="20" t="s">
        <v>195</v>
      </c>
    </row>
    <row r="3" spans="1:4" ht="12.75">
      <c r="A3" s="23" t="s">
        <v>142</v>
      </c>
      <c r="B3" s="23" t="s">
        <v>1</v>
      </c>
      <c r="C3" s="23" t="s">
        <v>1</v>
      </c>
      <c r="D3" s="23" t="s">
        <v>1</v>
      </c>
    </row>
    <row r="4" spans="1:4" ht="12.75">
      <c r="A4" s="21" t="s">
        <v>1</v>
      </c>
      <c r="B4" s="21" t="s">
        <v>57</v>
      </c>
      <c r="C4" s="22">
        <v>680</v>
      </c>
      <c r="D4" s="22">
        <v>1252</v>
      </c>
    </row>
    <row r="5" spans="1:4" ht="12.75">
      <c r="A5" s="21" t="s">
        <v>1</v>
      </c>
      <c r="B5" s="21" t="s">
        <v>74</v>
      </c>
      <c r="C5" s="22">
        <v>1041</v>
      </c>
      <c r="D5" s="22">
        <v>2022</v>
      </c>
    </row>
    <row r="6" spans="1:4" ht="12.75">
      <c r="A6" s="21" t="s">
        <v>1</v>
      </c>
      <c r="B6" s="21" t="s">
        <v>100</v>
      </c>
      <c r="C6" s="22">
        <v>2955</v>
      </c>
      <c r="D6" s="22">
        <v>173</v>
      </c>
    </row>
    <row r="7" spans="1:4" ht="12.75">
      <c r="A7" s="21" t="s">
        <v>1</v>
      </c>
      <c r="B7" s="21" t="s">
        <v>122</v>
      </c>
      <c r="C7" s="22">
        <v>1915</v>
      </c>
      <c r="D7" s="22">
        <v>1151</v>
      </c>
    </row>
    <row r="8" spans="1:4" ht="12.75">
      <c r="A8" s="24" t="s">
        <v>1</v>
      </c>
      <c r="B8" s="24" t="s">
        <v>138</v>
      </c>
      <c r="C8" s="26">
        <f>6591</f>
        <v>6591</v>
      </c>
      <c r="D8" s="26">
        <f>4598</f>
        <v>4598</v>
      </c>
    </row>
    <row r="9" spans="1:4" ht="12.75">
      <c r="A9" s="23" t="s">
        <v>143</v>
      </c>
      <c r="B9" s="23" t="s">
        <v>1</v>
      </c>
      <c r="C9" s="23" t="s">
        <v>1</v>
      </c>
      <c r="D9" s="23" t="s">
        <v>1</v>
      </c>
    </row>
    <row r="10" spans="1:4" ht="12.75">
      <c r="A10" s="21" t="s">
        <v>1</v>
      </c>
      <c r="B10" s="21" t="s">
        <v>85</v>
      </c>
      <c r="C10" s="22">
        <v>716</v>
      </c>
      <c r="D10" s="22">
        <v>313</v>
      </c>
    </row>
    <row r="11" spans="1:4" ht="12.75">
      <c r="A11" s="21" t="s">
        <v>1</v>
      </c>
      <c r="B11" s="21" t="s">
        <v>105</v>
      </c>
      <c r="C11" s="22">
        <v>497</v>
      </c>
      <c r="D11" s="22">
        <v>399</v>
      </c>
    </row>
    <row r="12" spans="1:4" ht="12.75">
      <c r="A12" s="24" t="s">
        <v>1</v>
      </c>
      <c r="B12" s="24" t="s">
        <v>138</v>
      </c>
      <c r="C12" s="26">
        <f>1213</f>
        <v>1213</v>
      </c>
      <c r="D12" s="26">
        <f>712</f>
        <v>712</v>
      </c>
    </row>
    <row r="13" spans="1:4" ht="12.75">
      <c r="A13" s="23" t="s">
        <v>144</v>
      </c>
      <c r="B13" s="23" t="s">
        <v>1</v>
      </c>
      <c r="C13" s="23" t="s">
        <v>1</v>
      </c>
      <c r="D13" s="23" t="s">
        <v>1</v>
      </c>
    </row>
    <row r="14" spans="1:4" ht="12.75">
      <c r="A14" s="21" t="s">
        <v>1</v>
      </c>
      <c r="B14" s="21" t="s">
        <v>56</v>
      </c>
      <c r="C14" s="22">
        <v>947</v>
      </c>
      <c r="D14" s="22">
        <v>1388</v>
      </c>
    </row>
    <row r="15" spans="1:4" ht="12.75">
      <c r="A15" s="21" t="s">
        <v>1</v>
      </c>
      <c r="B15" s="21" t="s">
        <v>59</v>
      </c>
      <c r="C15" s="22">
        <v>913</v>
      </c>
      <c r="D15" s="22">
        <v>1635</v>
      </c>
    </row>
    <row r="16" spans="1:4" ht="12.75">
      <c r="A16" s="21" t="s">
        <v>1</v>
      </c>
      <c r="B16" s="21" t="s">
        <v>61</v>
      </c>
      <c r="C16" s="22">
        <v>396</v>
      </c>
      <c r="D16" s="22">
        <v>160</v>
      </c>
    </row>
    <row r="17" spans="1:4" ht="12.75">
      <c r="A17" s="21" t="s">
        <v>1</v>
      </c>
      <c r="B17" s="21" t="s">
        <v>109</v>
      </c>
      <c r="C17" s="22">
        <v>1774</v>
      </c>
      <c r="D17" s="22">
        <v>3789</v>
      </c>
    </row>
    <row r="18" spans="1:4" ht="12.75">
      <c r="A18" s="21" t="s">
        <v>1</v>
      </c>
      <c r="B18" s="21" t="s">
        <v>135</v>
      </c>
      <c r="C18" s="22">
        <v>251</v>
      </c>
      <c r="D18" s="22">
        <v>250</v>
      </c>
    </row>
    <row r="19" spans="1:4" ht="12.75">
      <c r="A19" s="24" t="s">
        <v>1</v>
      </c>
      <c r="B19" s="24" t="s">
        <v>138</v>
      </c>
      <c r="C19" s="26">
        <f>4281</f>
        <v>4281</v>
      </c>
      <c r="D19" s="26">
        <f>7222</f>
        <v>7222</v>
      </c>
    </row>
    <row r="20" spans="1:4" ht="12.75">
      <c r="A20" s="23" t="s">
        <v>145</v>
      </c>
      <c r="B20" s="23" t="s">
        <v>1</v>
      </c>
      <c r="C20" s="23" t="s">
        <v>1</v>
      </c>
      <c r="D20" s="23" t="s">
        <v>1</v>
      </c>
    </row>
    <row r="21" spans="1:4" ht="12.75">
      <c r="A21" s="21" t="s">
        <v>1</v>
      </c>
      <c r="B21" s="21" t="s">
        <v>41</v>
      </c>
      <c r="C21" s="22">
        <v>1429</v>
      </c>
      <c r="D21" s="22">
        <v>310</v>
      </c>
    </row>
    <row r="22" spans="1:4" ht="12.75">
      <c r="A22" s="21" t="s">
        <v>1</v>
      </c>
      <c r="B22" s="21" t="s">
        <v>44</v>
      </c>
      <c r="C22" s="22">
        <v>785</v>
      </c>
      <c r="D22" s="22">
        <v>137</v>
      </c>
    </row>
    <row r="23" spans="1:4" ht="12.75">
      <c r="A23" s="21" t="s">
        <v>1</v>
      </c>
      <c r="B23" s="21" t="s">
        <v>54</v>
      </c>
      <c r="C23" s="22">
        <v>2446</v>
      </c>
      <c r="D23" s="22">
        <v>4351</v>
      </c>
    </row>
    <row r="24" spans="1:4" ht="12.75">
      <c r="A24" s="21" t="s">
        <v>1</v>
      </c>
      <c r="B24" s="21" t="s">
        <v>90</v>
      </c>
      <c r="C24" s="22">
        <v>1562</v>
      </c>
      <c r="D24" s="22">
        <v>14517</v>
      </c>
    </row>
    <row r="25" spans="1:4" ht="12.75">
      <c r="A25" s="21" t="s">
        <v>1</v>
      </c>
      <c r="B25" s="21" t="s">
        <v>115</v>
      </c>
      <c r="C25" s="22">
        <v>2695</v>
      </c>
      <c r="D25" s="22">
        <v>3618</v>
      </c>
    </row>
    <row r="26" spans="1:4" ht="12.75">
      <c r="A26" s="24" t="s">
        <v>1</v>
      </c>
      <c r="B26" s="24" t="s">
        <v>138</v>
      </c>
      <c r="C26" s="26">
        <f>8917</f>
        <v>8917</v>
      </c>
      <c r="D26" s="26">
        <f>22933</f>
        <v>22933</v>
      </c>
    </row>
    <row r="27" spans="1:4" ht="12.75">
      <c r="A27" s="23" t="s">
        <v>146</v>
      </c>
      <c r="B27" s="23" t="s">
        <v>1</v>
      </c>
      <c r="C27" s="23" t="s">
        <v>1</v>
      </c>
      <c r="D27" s="23" t="s">
        <v>1</v>
      </c>
    </row>
    <row r="28" spans="1:4" ht="12.75">
      <c r="A28" s="21" t="s">
        <v>1</v>
      </c>
      <c r="B28" s="21" t="s">
        <v>47</v>
      </c>
      <c r="C28" s="22">
        <v>13348</v>
      </c>
      <c r="D28" s="22">
        <v>4889</v>
      </c>
    </row>
    <row r="29" spans="1:4" ht="12.75">
      <c r="A29" s="21" t="s">
        <v>1</v>
      </c>
      <c r="B29" s="21" t="s">
        <v>64</v>
      </c>
      <c r="C29" s="22">
        <v>3394</v>
      </c>
      <c r="D29" s="22">
        <v>984</v>
      </c>
    </row>
    <row r="30" spans="1:4" ht="12.75">
      <c r="A30" s="21" t="s">
        <v>1</v>
      </c>
      <c r="B30" s="21" t="s">
        <v>67</v>
      </c>
      <c r="C30" s="22">
        <v>2658</v>
      </c>
      <c r="D30" s="22">
        <v>4082</v>
      </c>
    </row>
    <row r="31" spans="1:4" ht="12.75">
      <c r="A31" s="21" t="s">
        <v>1</v>
      </c>
      <c r="B31" s="21" t="s">
        <v>88</v>
      </c>
      <c r="C31" s="22">
        <v>123</v>
      </c>
      <c r="D31" s="22">
        <v>11429</v>
      </c>
    </row>
    <row r="32" spans="1:4" ht="12.75">
      <c r="A32" s="21" t="s">
        <v>1</v>
      </c>
      <c r="B32" s="21" t="s">
        <v>96</v>
      </c>
      <c r="C32" s="22">
        <v>5913</v>
      </c>
      <c r="D32" s="22">
        <v>5081</v>
      </c>
    </row>
    <row r="33" spans="1:4" ht="12.75">
      <c r="A33" s="21" t="s">
        <v>1</v>
      </c>
      <c r="B33" s="21" t="s">
        <v>101</v>
      </c>
      <c r="C33" s="22">
        <v>494</v>
      </c>
      <c r="D33" s="22">
        <v>6767</v>
      </c>
    </row>
    <row r="34" spans="1:4" ht="12.75">
      <c r="A34" s="21" t="s">
        <v>1</v>
      </c>
      <c r="B34" s="21" t="s">
        <v>108</v>
      </c>
      <c r="C34" s="22">
        <v>4331</v>
      </c>
      <c r="D34" s="22">
        <v>1459</v>
      </c>
    </row>
    <row r="35" spans="1:4" ht="12.75">
      <c r="A35" s="21" t="s">
        <v>1</v>
      </c>
      <c r="B35" s="21" t="s">
        <v>110</v>
      </c>
      <c r="C35" s="22">
        <v>105</v>
      </c>
      <c r="D35" s="22">
        <v>8613</v>
      </c>
    </row>
    <row r="36" spans="1:4" ht="12.75">
      <c r="A36" s="21" t="s">
        <v>1</v>
      </c>
      <c r="B36" s="21" t="s">
        <v>112</v>
      </c>
      <c r="C36" s="22">
        <v>2204</v>
      </c>
      <c r="D36" s="22">
        <v>5151</v>
      </c>
    </row>
    <row r="37" spans="1:4" ht="12.75">
      <c r="A37" s="24" t="s">
        <v>1</v>
      </c>
      <c r="B37" s="24" t="s">
        <v>138</v>
      </c>
      <c r="C37" s="26">
        <f>32570</f>
        <v>32570</v>
      </c>
      <c r="D37" s="26">
        <f>48455</f>
        <v>48455</v>
      </c>
    </row>
    <row r="38" spans="1:4" ht="12.75">
      <c r="A38" s="23" t="s">
        <v>147</v>
      </c>
      <c r="B38" s="23" t="s">
        <v>1</v>
      </c>
      <c r="C38" s="23" t="s">
        <v>1</v>
      </c>
      <c r="D38" s="23" t="s">
        <v>1</v>
      </c>
    </row>
    <row r="39" spans="1:4" ht="12.75">
      <c r="A39" s="21" t="s">
        <v>1</v>
      </c>
      <c r="B39" s="21" t="s">
        <v>70</v>
      </c>
      <c r="C39" s="22">
        <v>1926</v>
      </c>
      <c r="D39" s="22">
        <v>469</v>
      </c>
    </row>
    <row r="40" spans="1:4" ht="12.75">
      <c r="A40" s="21" t="s">
        <v>1</v>
      </c>
      <c r="B40" s="21" t="s">
        <v>104</v>
      </c>
      <c r="C40" s="22">
        <v>3266</v>
      </c>
      <c r="D40" s="22">
        <v>1143</v>
      </c>
    </row>
    <row r="41" spans="1:4" ht="12.75">
      <c r="A41" s="21" t="s">
        <v>1</v>
      </c>
      <c r="B41" s="21" t="s">
        <v>128</v>
      </c>
      <c r="C41" s="22">
        <v>3073</v>
      </c>
      <c r="D41" s="22">
        <v>379</v>
      </c>
    </row>
    <row r="42" spans="1:4" ht="12.75">
      <c r="A42" s="21" t="s">
        <v>1</v>
      </c>
      <c r="B42" s="21" t="s">
        <v>129</v>
      </c>
      <c r="C42" s="22">
        <v>5349</v>
      </c>
      <c r="D42" s="22">
        <v>257</v>
      </c>
    </row>
    <row r="43" spans="1:4" ht="12.75">
      <c r="A43" s="24" t="s">
        <v>1</v>
      </c>
      <c r="B43" s="24" t="s">
        <v>138</v>
      </c>
      <c r="C43" s="26">
        <f>13614</f>
        <v>13614</v>
      </c>
      <c r="D43" s="26">
        <f>2248</f>
        <v>2248</v>
      </c>
    </row>
    <row r="44" spans="1:4" ht="12.75">
      <c r="A44" s="23" t="s">
        <v>148</v>
      </c>
      <c r="B44" s="23" t="s">
        <v>1</v>
      </c>
      <c r="C44" s="23" t="s">
        <v>1</v>
      </c>
      <c r="D44" s="23" t="s">
        <v>1</v>
      </c>
    </row>
    <row r="45" spans="1:4" ht="12.75">
      <c r="A45" s="21" t="s">
        <v>1</v>
      </c>
      <c r="B45" s="21" t="s">
        <v>68</v>
      </c>
      <c r="C45" s="22">
        <v>1535</v>
      </c>
      <c r="D45" s="22">
        <v>327</v>
      </c>
    </row>
    <row r="46" spans="1:4" ht="12.75">
      <c r="A46" s="21" t="s">
        <v>1</v>
      </c>
      <c r="B46" s="21" t="s">
        <v>76</v>
      </c>
      <c r="C46" s="22">
        <v>3670</v>
      </c>
      <c r="D46" s="22">
        <v>595</v>
      </c>
    </row>
    <row r="47" spans="1:4" ht="12.75">
      <c r="A47" s="21" t="s">
        <v>1</v>
      </c>
      <c r="B47" s="21" t="s">
        <v>111</v>
      </c>
      <c r="C47" s="22">
        <v>823</v>
      </c>
      <c r="D47" s="22">
        <v>236</v>
      </c>
    </row>
    <row r="48" spans="1:4" ht="12.75">
      <c r="A48" s="21" t="s">
        <v>1</v>
      </c>
      <c r="B48" s="21" t="s">
        <v>113</v>
      </c>
      <c r="C48" s="22">
        <v>19631</v>
      </c>
      <c r="D48" s="22">
        <v>27227</v>
      </c>
    </row>
    <row r="49" spans="1:4" ht="12.75">
      <c r="A49" s="21" t="s">
        <v>1</v>
      </c>
      <c r="B49" s="21" t="s">
        <v>137</v>
      </c>
      <c r="C49" s="22">
        <v>2349</v>
      </c>
      <c r="D49" s="22">
        <v>180</v>
      </c>
    </row>
    <row r="50" spans="1:4" ht="12.75">
      <c r="A50" s="24" t="s">
        <v>1</v>
      </c>
      <c r="B50" s="24" t="s">
        <v>138</v>
      </c>
      <c r="C50" s="26">
        <f>28008</f>
        <v>28008</v>
      </c>
      <c r="D50" s="26">
        <f>28565</f>
        <v>28565</v>
      </c>
    </row>
    <row r="51" spans="1:4" ht="12.75">
      <c r="A51" s="23" t="s">
        <v>149</v>
      </c>
      <c r="B51" s="23" t="s">
        <v>1</v>
      </c>
      <c r="C51" s="23" t="s">
        <v>1</v>
      </c>
      <c r="D51" s="23" t="s">
        <v>1</v>
      </c>
    </row>
    <row r="52" spans="1:4" ht="12.75">
      <c r="A52" s="21" t="s">
        <v>1</v>
      </c>
      <c r="B52" s="21" t="s">
        <v>69</v>
      </c>
      <c r="C52" s="22">
        <v>12046</v>
      </c>
      <c r="D52" s="22">
        <v>204</v>
      </c>
    </row>
    <row r="53" spans="1:4" ht="12.75">
      <c r="A53" s="21" t="s">
        <v>1</v>
      </c>
      <c r="B53" s="21" t="s">
        <v>72</v>
      </c>
      <c r="C53" s="22">
        <v>1198</v>
      </c>
      <c r="D53" s="22">
        <v>1651</v>
      </c>
    </row>
    <row r="54" spans="1:4" ht="12.75">
      <c r="A54" s="21" t="s">
        <v>1</v>
      </c>
      <c r="B54" s="21" t="s">
        <v>75</v>
      </c>
      <c r="C54" s="22">
        <v>3308</v>
      </c>
      <c r="D54" s="22">
        <v>222</v>
      </c>
    </row>
    <row r="55" spans="1:4" ht="12.75">
      <c r="A55" s="21" t="s">
        <v>1</v>
      </c>
      <c r="B55" s="21" t="s">
        <v>117</v>
      </c>
      <c r="C55" s="22">
        <v>2095</v>
      </c>
      <c r="D55" s="22">
        <v>3318</v>
      </c>
    </row>
    <row r="56" spans="1:4" ht="12.75">
      <c r="A56" s="24" t="s">
        <v>1</v>
      </c>
      <c r="B56" s="24" t="s">
        <v>138</v>
      </c>
      <c r="C56" s="26">
        <f>18647</f>
        <v>18647</v>
      </c>
      <c r="D56" s="26">
        <f>5395</f>
        <v>5395</v>
      </c>
    </row>
    <row r="57" spans="1:4" ht="12.75">
      <c r="A57" s="23" t="s">
        <v>150</v>
      </c>
      <c r="B57" s="23" t="s">
        <v>1</v>
      </c>
      <c r="C57" s="23" t="s">
        <v>1</v>
      </c>
      <c r="D57" s="23" t="s">
        <v>1</v>
      </c>
    </row>
    <row r="58" spans="1:4" ht="12.75">
      <c r="A58" s="21" t="s">
        <v>1</v>
      </c>
      <c r="B58" s="21" t="s">
        <v>45</v>
      </c>
      <c r="C58" s="22">
        <v>8272</v>
      </c>
      <c r="D58" s="22">
        <v>9260</v>
      </c>
    </row>
    <row r="59" spans="1:4" ht="12.75">
      <c r="A59" s="21" t="s">
        <v>1</v>
      </c>
      <c r="B59" s="21" t="s">
        <v>49</v>
      </c>
      <c r="C59" s="22">
        <v>12540</v>
      </c>
      <c r="D59" s="22">
        <v>14420</v>
      </c>
    </row>
    <row r="60" spans="1:4" ht="12.75">
      <c r="A60" s="21" t="s">
        <v>1</v>
      </c>
      <c r="B60" s="21" t="s">
        <v>58</v>
      </c>
      <c r="C60" s="22">
        <v>1711</v>
      </c>
      <c r="D60" s="22">
        <v>4120</v>
      </c>
    </row>
    <row r="61" spans="1:4" ht="12.75">
      <c r="A61" s="21" t="s">
        <v>1</v>
      </c>
      <c r="B61" s="21" t="s">
        <v>60</v>
      </c>
      <c r="C61" s="22">
        <v>3494</v>
      </c>
      <c r="D61" s="22">
        <v>743</v>
      </c>
    </row>
    <row r="62" spans="1:4" ht="12.75">
      <c r="A62" s="21" t="s">
        <v>1</v>
      </c>
      <c r="B62" s="21" t="s">
        <v>78</v>
      </c>
      <c r="C62" s="22">
        <v>3240</v>
      </c>
      <c r="D62" s="22">
        <v>1060</v>
      </c>
    </row>
    <row r="63" spans="1:4" ht="12.75">
      <c r="A63" s="21" t="s">
        <v>1</v>
      </c>
      <c r="B63" s="21" t="s">
        <v>80</v>
      </c>
      <c r="C63" s="22">
        <v>710</v>
      </c>
      <c r="D63" s="22">
        <v>1904</v>
      </c>
    </row>
    <row r="64" spans="1:4" ht="12.75">
      <c r="A64" s="21" t="s">
        <v>1</v>
      </c>
      <c r="B64" s="21" t="s">
        <v>83</v>
      </c>
      <c r="C64" s="22">
        <v>2539</v>
      </c>
      <c r="D64" s="22">
        <v>5343</v>
      </c>
    </row>
    <row r="65" spans="1:4" ht="12.75">
      <c r="A65" s="21" t="s">
        <v>1</v>
      </c>
      <c r="B65" s="21" t="s">
        <v>87</v>
      </c>
      <c r="C65" s="22">
        <v>15995</v>
      </c>
      <c r="D65" s="22">
        <v>43671</v>
      </c>
    </row>
    <row r="66" spans="1:4" ht="12.75">
      <c r="A66" s="21" t="s">
        <v>1</v>
      </c>
      <c r="B66" s="21" t="s">
        <v>89</v>
      </c>
      <c r="C66" s="22">
        <v>1572</v>
      </c>
      <c r="D66" s="22">
        <v>7047</v>
      </c>
    </row>
    <row r="67" spans="1:4" ht="12.75">
      <c r="A67" s="21" t="s">
        <v>1</v>
      </c>
      <c r="B67" s="21" t="s">
        <v>97</v>
      </c>
      <c r="C67" s="22">
        <v>4215</v>
      </c>
      <c r="D67" s="22">
        <v>2198</v>
      </c>
    </row>
    <row r="68" spans="1:4" ht="12.75">
      <c r="A68" s="21" t="s">
        <v>1</v>
      </c>
      <c r="B68" s="21" t="s">
        <v>120</v>
      </c>
      <c r="C68" s="22">
        <v>1293</v>
      </c>
      <c r="D68" s="22">
        <v>140</v>
      </c>
    </row>
    <row r="69" spans="1:4" ht="12.75">
      <c r="A69" s="21" t="s">
        <v>1</v>
      </c>
      <c r="B69" s="21" t="s">
        <v>130</v>
      </c>
      <c r="C69" s="22">
        <v>3860</v>
      </c>
      <c r="D69" s="22">
        <v>3711</v>
      </c>
    </row>
    <row r="70" spans="1:4" ht="12.75">
      <c r="A70" s="24" t="s">
        <v>1</v>
      </c>
      <c r="B70" s="24" t="s">
        <v>138</v>
      </c>
      <c r="C70" s="26">
        <f>59441</f>
        <v>59441</v>
      </c>
      <c r="D70" s="26">
        <f>93617</f>
        <v>93617</v>
      </c>
    </row>
    <row r="71" spans="1:4" ht="12.75">
      <c r="A71" s="23" t="s">
        <v>151</v>
      </c>
      <c r="B71" s="23" t="s">
        <v>1</v>
      </c>
      <c r="C71" s="23" t="s">
        <v>1</v>
      </c>
      <c r="D71" s="23" t="s">
        <v>1</v>
      </c>
    </row>
    <row r="72" spans="1:4" ht="12.75">
      <c r="A72" s="21" t="s">
        <v>1</v>
      </c>
      <c r="B72" s="21" t="s">
        <v>36</v>
      </c>
      <c r="C72" s="22">
        <v>2717</v>
      </c>
      <c r="D72" s="22">
        <v>3572</v>
      </c>
    </row>
    <row r="73" spans="1:4" ht="12.75">
      <c r="A73" s="21" t="s">
        <v>1</v>
      </c>
      <c r="B73" s="21" t="s">
        <v>39</v>
      </c>
      <c r="C73" s="22">
        <v>4626</v>
      </c>
      <c r="D73" s="22">
        <v>617</v>
      </c>
    </row>
    <row r="74" spans="1:4" ht="12.75">
      <c r="A74" s="21" t="s">
        <v>1</v>
      </c>
      <c r="B74" s="21" t="s">
        <v>82</v>
      </c>
      <c r="C74" s="22">
        <v>4695</v>
      </c>
      <c r="D74" s="22">
        <v>2040</v>
      </c>
    </row>
    <row r="75" spans="1:4" ht="12.75">
      <c r="A75" s="21" t="s">
        <v>1</v>
      </c>
      <c r="B75" s="21" t="s">
        <v>99</v>
      </c>
      <c r="C75" s="22">
        <v>266</v>
      </c>
      <c r="D75" s="22">
        <v>5022</v>
      </c>
    </row>
    <row r="76" spans="1:4" ht="12.75">
      <c r="A76" s="24" t="s">
        <v>1</v>
      </c>
      <c r="B76" s="24" t="s">
        <v>138</v>
      </c>
      <c r="C76" s="26">
        <f>12304</f>
        <v>12304</v>
      </c>
      <c r="D76" s="26">
        <f>11251</f>
        <v>11251</v>
      </c>
    </row>
    <row r="77" spans="1:4" ht="12.75">
      <c r="A77" s="23" t="s">
        <v>152</v>
      </c>
      <c r="B77" s="23" t="s">
        <v>1</v>
      </c>
      <c r="C77" s="23" t="s">
        <v>1</v>
      </c>
      <c r="D77" s="23" t="s">
        <v>1</v>
      </c>
    </row>
    <row r="78" spans="1:4" ht="12.75">
      <c r="A78" s="21" t="s">
        <v>1</v>
      </c>
      <c r="B78" s="21" t="s">
        <v>53</v>
      </c>
      <c r="C78" s="22">
        <v>614</v>
      </c>
      <c r="D78" s="22">
        <v>120</v>
      </c>
    </row>
    <row r="79" spans="1:4" ht="12.75">
      <c r="A79" s="21" t="s">
        <v>1</v>
      </c>
      <c r="B79" s="21" t="s">
        <v>73</v>
      </c>
      <c r="C79" s="22">
        <v>168</v>
      </c>
      <c r="D79" s="22">
        <v>187</v>
      </c>
    </row>
    <row r="80" spans="1:4" ht="12.75">
      <c r="A80" s="24" t="s">
        <v>1</v>
      </c>
      <c r="B80" s="24" t="s">
        <v>138</v>
      </c>
      <c r="C80" s="26">
        <f>782</f>
        <v>782</v>
      </c>
      <c r="D80" s="26">
        <f>307</f>
        <v>307</v>
      </c>
    </row>
    <row r="81" spans="1:4" ht="12.75">
      <c r="A81" s="23" t="s">
        <v>153</v>
      </c>
      <c r="B81" s="23" t="s">
        <v>1</v>
      </c>
      <c r="C81" s="23" t="s">
        <v>1</v>
      </c>
      <c r="D81" s="23" t="s">
        <v>1</v>
      </c>
    </row>
    <row r="82" spans="1:4" ht="12.75">
      <c r="A82" s="21" t="s">
        <v>1</v>
      </c>
      <c r="B82" s="21" t="s">
        <v>35</v>
      </c>
      <c r="C82" s="22">
        <v>2225</v>
      </c>
      <c r="D82" s="22">
        <v>2675</v>
      </c>
    </row>
    <row r="83" spans="1:4" ht="12.75">
      <c r="A83" s="21" t="s">
        <v>1</v>
      </c>
      <c r="B83" s="21" t="s">
        <v>40</v>
      </c>
      <c r="C83" s="22">
        <v>2190</v>
      </c>
      <c r="D83" s="22">
        <v>450</v>
      </c>
    </row>
    <row r="84" spans="1:4" ht="12.75">
      <c r="A84" s="21" t="s">
        <v>1</v>
      </c>
      <c r="B84" s="21" t="s">
        <v>46</v>
      </c>
      <c r="C84" s="22">
        <v>462</v>
      </c>
      <c r="D84" s="22">
        <v>574</v>
      </c>
    </row>
    <row r="85" spans="1:4" ht="12.75">
      <c r="A85" s="21" t="s">
        <v>1</v>
      </c>
      <c r="B85" s="21" t="s">
        <v>62</v>
      </c>
      <c r="C85" s="22">
        <v>2273</v>
      </c>
      <c r="D85" s="22">
        <v>3437</v>
      </c>
    </row>
    <row r="86" spans="1:4" ht="12.75">
      <c r="A86" s="21" t="s">
        <v>1</v>
      </c>
      <c r="B86" s="21" t="s">
        <v>91</v>
      </c>
      <c r="C86" s="22">
        <v>1476</v>
      </c>
      <c r="D86" s="22">
        <v>4151</v>
      </c>
    </row>
    <row r="87" spans="1:4" ht="12.75">
      <c r="A87" s="21" t="s">
        <v>1</v>
      </c>
      <c r="B87" s="21" t="s">
        <v>124</v>
      </c>
      <c r="C87" s="22">
        <v>7738</v>
      </c>
      <c r="D87" s="22">
        <v>5631</v>
      </c>
    </row>
    <row r="88" spans="1:4" ht="12.75">
      <c r="A88" s="21" t="s">
        <v>1</v>
      </c>
      <c r="B88" s="21" t="s">
        <v>132</v>
      </c>
      <c r="C88" s="22">
        <v>1013</v>
      </c>
      <c r="D88" s="22">
        <v>584</v>
      </c>
    </row>
    <row r="89" spans="1:4" ht="12.75">
      <c r="A89" s="21" t="s">
        <v>1</v>
      </c>
      <c r="B89" s="21" t="s">
        <v>133</v>
      </c>
      <c r="C89" s="22">
        <v>825</v>
      </c>
      <c r="D89" s="22">
        <v>803</v>
      </c>
    </row>
    <row r="90" spans="1:4" ht="12.75">
      <c r="A90" s="24" t="s">
        <v>1</v>
      </c>
      <c r="B90" s="24" t="s">
        <v>138</v>
      </c>
      <c r="C90" s="26">
        <f>18202</f>
        <v>18202</v>
      </c>
      <c r="D90" s="26">
        <f>18305</f>
        <v>18305</v>
      </c>
    </row>
    <row r="91" spans="1:4" ht="12.75">
      <c r="A91" s="23" t="s">
        <v>154</v>
      </c>
      <c r="B91" s="23" t="s">
        <v>1</v>
      </c>
      <c r="C91" s="23" t="s">
        <v>1</v>
      </c>
      <c r="D91" s="23" t="s">
        <v>1</v>
      </c>
    </row>
    <row r="92" spans="1:4" ht="12.75">
      <c r="A92" s="21" t="s">
        <v>1</v>
      </c>
      <c r="B92" s="21" t="s">
        <v>42</v>
      </c>
      <c r="C92" s="22">
        <v>4915</v>
      </c>
      <c r="D92" s="22">
        <v>3549</v>
      </c>
    </row>
    <row r="93" spans="1:4" ht="12.75">
      <c r="A93" s="21" t="s">
        <v>1</v>
      </c>
      <c r="B93" s="21" t="s">
        <v>50</v>
      </c>
      <c r="C93" s="22">
        <v>718</v>
      </c>
      <c r="D93" s="22">
        <v>203</v>
      </c>
    </row>
    <row r="94" spans="1:4" ht="12.75">
      <c r="A94" s="21" t="s">
        <v>1</v>
      </c>
      <c r="B94" s="21" t="s">
        <v>66</v>
      </c>
      <c r="C94" s="22">
        <v>918</v>
      </c>
      <c r="D94" s="22">
        <v>1341</v>
      </c>
    </row>
    <row r="95" spans="1:4" ht="12.75">
      <c r="A95" s="21" t="s">
        <v>1</v>
      </c>
      <c r="B95" s="21" t="s">
        <v>77</v>
      </c>
      <c r="C95" s="22">
        <v>2890</v>
      </c>
      <c r="D95" s="22">
        <v>273</v>
      </c>
    </row>
    <row r="96" spans="1:4" ht="12.75">
      <c r="A96" s="21" t="s">
        <v>1</v>
      </c>
      <c r="B96" s="21" t="s">
        <v>121</v>
      </c>
      <c r="C96" s="22">
        <v>723</v>
      </c>
      <c r="D96" s="22">
        <v>284</v>
      </c>
    </row>
    <row r="97" spans="1:4" ht="12.75">
      <c r="A97" s="24" t="s">
        <v>1</v>
      </c>
      <c r="B97" s="24" t="s">
        <v>138</v>
      </c>
      <c r="C97" s="26">
        <f>10164</f>
        <v>10164</v>
      </c>
      <c r="D97" s="26">
        <f>5650</f>
        <v>5650</v>
      </c>
    </row>
    <row r="98" spans="1:4" ht="12.75">
      <c r="A98" s="23" t="s">
        <v>155</v>
      </c>
      <c r="B98" s="23" t="s">
        <v>1</v>
      </c>
      <c r="C98" s="23" t="s">
        <v>1</v>
      </c>
      <c r="D98" s="23" t="s">
        <v>1</v>
      </c>
    </row>
    <row r="99" spans="1:4" ht="12.75">
      <c r="A99" s="21" t="s">
        <v>1</v>
      </c>
      <c r="B99" s="21" t="s">
        <v>51</v>
      </c>
      <c r="C99" s="22">
        <v>1758</v>
      </c>
      <c r="D99" s="22">
        <v>621</v>
      </c>
    </row>
    <row r="100" spans="1:4" ht="12.75">
      <c r="A100" s="21" t="s">
        <v>1</v>
      </c>
      <c r="B100" s="21" t="s">
        <v>92</v>
      </c>
      <c r="C100" s="22">
        <v>268</v>
      </c>
      <c r="D100" s="22">
        <v>229</v>
      </c>
    </row>
    <row r="101" spans="1:4" ht="12.75">
      <c r="A101" s="21" t="s">
        <v>1</v>
      </c>
      <c r="B101" s="21" t="s">
        <v>93</v>
      </c>
      <c r="C101" s="22">
        <v>146</v>
      </c>
      <c r="D101" s="22">
        <v>70</v>
      </c>
    </row>
    <row r="102" spans="1:4" ht="12.75">
      <c r="A102" s="21" t="s">
        <v>1</v>
      </c>
      <c r="B102" s="21" t="s">
        <v>116</v>
      </c>
      <c r="C102" s="22">
        <v>1139</v>
      </c>
      <c r="D102" s="22">
        <v>516</v>
      </c>
    </row>
    <row r="103" spans="1:4" ht="12.75">
      <c r="A103" s="24" t="s">
        <v>1</v>
      </c>
      <c r="B103" s="24" t="s">
        <v>138</v>
      </c>
      <c r="C103" s="26">
        <f>3311</f>
        <v>3311</v>
      </c>
      <c r="D103" s="26">
        <f>1436</f>
        <v>1436</v>
      </c>
    </row>
    <row r="104" spans="1:4" ht="12.75">
      <c r="A104" s="23" t="s">
        <v>156</v>
      </c>
      <c r="B104" s="23" t="s">
        <v>1</v>
      </c>
      <c r="C104" s="23" t="s">
        <v>1</v>
      </c>
      <c r="D104" s="23" t="s">
        <v>1</v>
      </c>
    </row>
    <row r="105" spans="1:4" ht="12.75">
      <c r="A105" s="21" t="s">
        <v>1</v>
      </c>
      <c r="B105" s="21" t="s">
        <v>34</v>
      </c>
      <c r="C105" s="22">
        <v>727</v>
      </c>
      <c r="D105" s="22">
        <v>112</v>
      </c>
    </row>
    <row r="106" spans="1:4" ht="12.75">
      <c r="A106" s="21" t="s">
        <v>1</v>
      </c>
      <c r="B106" s="21" t="s">
        <v>52</v>
      </c>
      <c r="C106" s="22">
        <v>143</v>
      </c>
      <c r="D106" s="22">
        <v>267</v>
      </c>
    </row>
    <row r="107" spans="1:4" ht="12.75">
      <c r="A107" s="21" t="s">
        <v>1</v>
      </c>
      <c r="B107" s="21" t="s">
        <v>55</v>
      </c>
      <c r="C107" s="22">
        <v>2445</v>
      </c>
      <c r="D107" s="22">
        <v>603</v>
      </c>
    </row>
    <row r="108" spans="1:4" ht="12.75">
      <c r="A108" s="21" t="s">
        <v>1</v>
      </c>
      <c r="B108" s="21" t="s">
        <v>63</v>
      </c>
      <c r="C108" s="22">
        <v>165</v>
      </c>
      <c r="D108" s="22">
        <v>48</v>
      </c>
    </row>
    <row r="109" spans="1:4" ht="12.75">
      <c r="A109" s="21" t="s">
        <v>1</v>
      </c>
      <c r="B109" s="21" t="s">
        <v>86</v>
      </c>
      <c r="C109" s="22">
        <v>1495</v>
      </c>
      <c r="D109" s="22">
        <v>2006</v>
      </c>
    </row>
    <row r="110" spans="1:4" ht="12.75">
      <c r="A110" s="21" t="s">
        <v>1</v>
      </c>
      <c r="B110" s="21" t="s">
        <v>95</v>
      </c>
      <c r="C110" s="22">
        <v>1061</v>
      </c>
      <c r="D110" s="22">
        <v>3902</v>
      </c>
    </row>
    <row r="111" spans="1:4" ht="12.75">
      <c r="A111" s="21" t="s">
        <v>1</v>
      </c>
      <c r="B111" s="21" t="s">
        <v>107</v>
      </c>
      <c r="C111" s="22">
        <v>2099</v>
      </c>
      <c r="D111" s="22">
        <v>258</v>
      </c>
    </row>
    <row r="112" spans="1:4" ht="12.75">
      <c r="A112" s="21" t="s">
        <v>1</v>
      </c>
      <c r="B112" s="21" t="s">
        <v>119</v>
      </c>
      <c r="C112" s="22">
        <v>1037</v>
      </c>
      <c r="D112" s="22">
        <v>167</v>
      </c>
    </row>
    <row r="113" spans="1:4" ht="12.75">
      <c r="A113" s="21" t="s">
        <v>1</v>
      </c>
      <c r="B113" s="21" t="s">
        <v>125</v>
      </c>
      <c r="C113" s="22">
        <v>1458</v>
      </c>
      <c r="D113" s="22">
        <v>29</v>
      </c>
    </row>
    <row r="114" spans="1:4" ht="12.75">
      <c r="A114" s="24" t="s">
        <v>1</v>
      </c>
      <c r="B114" s="24" t="s">
        <v>138</v>
      </c>
      <c r="C114" s="26">
        <f>10630</f>
        <v>10630</v>
      </c>
      <c r="D114" s="26">
        <f>7392</f>
        <v>7392</v>
      </c>
    </row>
    <row r="115" spans="1:4" ht="12.75">
      <c r="A115" s="23" t="s">
        <v>157</v>
      </c>
      <c r="B115" s="23" t="s">
        <v>1</v>
      </c>
      <c r="C115" s="23" t="s">
        <v>1</v>
      </c>
      <c r="D115" s="23" t="s">
        <v>1</v>
      </c>
    </row>
    <row r="116" spans="1:4" ht="12.75">
      <c r="A116" s="21" t="s">
        <v>1</v>
      </c>
      <c r="B116" s="21" t="s">
        <v>38</v>
      </c>
      <c r="C116" s="22">
        <v>3282</v>
      </c>
      <c r="D116" s="22">
        <v>1262</v>
      </c>
    </row>
    <row r="117" spans="1:4" ht="12.75">
      <c r="A117" s="21" t="s">
        <v>1</v>
      </c>
      <c r="B117" s="21" t="s">
        <v>65</v>
      </c>
      <c r="C117" s="22">
        <v>12473</v>
      </c>
      <c r="D117" s="22">
        <v>4692</v>
      </c>
    </row>
    <row r="118" spans="1:4" ht="12.75">
      <c r="A118" s="21" t="s">
        <v>1</v>
      </c>
      <c r="B118" s="21" t="s">
        <v>71</v>
      </c>
      <c r="C118" s="22">
        <v>1688</v>
      </c>
      <c r="D118" s="22">
        <v>1046</v>
      </c>
    </row>
    <row r="119" spans="1:4" ht="12.75">
      <c r="A119" s="21" t="s">
        <v>1</v>
      </c>
      <c r="B119" s="21" t="s">
        <v>79</v>
      </c>
      <c r="C119" s="22">
        <v>2766</v>
      </c>
      <c r="D119" s="22">
        <v>1039</v>
      </c>
    </row>
    <row r="120" spans="1:4" ht="12.75">
      <c r="A120" s="21" t="s">
        <v>1</v>
      </c>
      <c r="B120" s="21" t="s">
        <v>81</v>
      </c>
      <c r="C120" s="22">
        <v>1271</v>
      </c>
      <c r="D120" s="22">
        <v>2754</v>
      </c>
    </row>
    <row r="121" spans="1:4" ht="12.75">
      <c r="A121" s="21" t="s">
        <v>1</v>
      </c>
      <c r="B121" s="21" t="s">
        <v>84</v>
      </c>
      <c r="C121" s="22">
        <v>1297</v>
      </c>
      <c r="D121" s="22">
        <v>168</v>
      </c>
    </row>
    <row r="122" spans="1:4" ht="12.75">
      <c r="A122" s="21" t="s">
        <v>1</v>
      </c>
      <c r="B122" s="21" t="s">
        <v>102</v>
      </c>
      <c r="C122" s="22">
        <v>4431</v>
      </c>
      <c r="D122" s="22">
        <v>2067</v>
      </c>
    </row>
    <row r="123" spans="1:4" ht="12.75">
      <c r="A123" s="21" t="s">
        <v>1</v>
      </c>
      <c r="B123" s="21" t="s">
        <v>103</v>
      </c>
      <c r="C123" s="22">
        <v>3038</v>
      </c>
      <c r="D123" s="22">
        <v>530</v>
      </c>
    </row>
    <row r="124" spans="1:4" ht="12.75">
      <c r="A124" s="21" t="s">
        <v>1</v>
      </c>
      <c r="B124" s="21" t="s">
        <v>106</v>
      </c>
      <c r="C124" s="22">
        <v>9906</v>
      </c>
      <c r="D124" s="22">
        <v>1850</v>
      </c>
    </row>
    <row r="125" spans="1:4" ht="12.75">
      <c r="A125" s="21" t="s">
        <v>1</v>
      </c>
      <c r="B125" s="21" t="s">
        <v>118</v>
      </c>
      <c r="C125" s="22">
        <v>3647</v>
      </c>
      <c r="D125" s="22">
        <v>542</v>
      </c>
    </row>
    <row r="126" spans="1:4" ht="12.75">
      <c r="A126" s="24" t="s">
        <v>1</v>
      </c>
      <c r="B126" s="24" t="s">
        <v>138</v>
      </c>
      <c r="C126" s="26">
        <f>43799</f>
        <v>43799</v>
      </c>
      <c r="D126" s="26">
        <f>15950</f>
        <v>15950</v>
      </c>
    </row>
    <row r="127" spans="1:4" ht="12.75">
      <c r="A127" s="23" t="s">
        <v>158</v>
      </c>
      <c r="B127" s="23" t="s">
        <v>1</v>
      </c>
      <c r="C127" s="23" t="s">
        <v>1</v>
      </c>
      <c r="D127" s="23" t="s">
        <v>1</v>
      </c>
    </row>
    <row r="128" spans="1:4" ht="12.75">
      <c r="A128" s="21" t="s">
        <v>1</v>
      </c>
      <c r="B128" s="21" t="s">
        <v>48</v>
      </c>
      <c r="C128" s="22">
        <v>1555</v>
      </c>
      <c r="D128" s="22">
        <v>4412</v>
      </c>
    </row>
    <row r="129" spans="1:4" ht="12.75">
      <c r="A129" s="21" t="s">
        <v>1</v>
      </c>
      <c r="B129" s="21" t="s">
        <v>126</v>
      </c>
      <c r="C129" s="22">
        <v>6856</v>
      </c>
      <c r="D129" s="22">
        <v>190</v>
      </c>
    </row>
    <row r="130" spans="1:4" ht="12.75">
      <c r="A130" s="24" t="s">
        <v>1</v>
      </c>
      <c r="B130" s="24" t="s">
        <v>138</v>
      </c>
      <c r="C130" s="26">
        <f>8411</f>
        <v>8411</v>
      </c>
      <c r="D130" s="26">
        <f>4602</f>
        <v>4602</v>
      </c>
    </row>
    <row r="131" spans="1:4" ht="12.75">
      <c r="A131" s="23" t="s">
        <v>159</v>
      </c>
      <c r="B131" s="23" t="s">
        <v>1</v>
      </c>
      <c r="C131" s="23" t="s">
        <v>1</v>
      </c>
      <c r="D131" s="23" t="s">
        <v>1</v>
      </c>
    </row>
    <row r="132" spans="1:4" ht="12.75">
      <c r="A132" s="21" t="s">
        <v>1</v>
      </c>
      <c r="B132" s="21" t="s">
        <v>98</v>
      </c>
      <c r="C132" s="22">
        <v>4076</v>
      </c>
      <c r="D132" s="22">
        <v>8172</v>
      </c>
    </row>
    <row r="133" spans="1:4" ht="12.75">
      <c r="A133" s="21" t="s">
        <v>1</v>
      </c>
      <c r="B133" s="21" t="s">
        <v>123</v>
      </c>
      <c r="C133" s="22">
        <v>1393</v>
      </c>
      <c r="D133" s="22">
        <v>936</v>
      </c>
    </row>
    <row r="134" spans="1:4" ht="12.75">
      <c r="A134" s="24" t="s">
        <v>1</v>
      </c>
      <c r="B134" s="24" t="s">
        <v>138</v>
      </c>
      <c r="C134" s="26">
        <f>5469</f>
        <v>5469</v>
      </c>
      <c r="D134" s="26">
        <f>9108</f>
        <v>9108</v>
      </c>
    </row>
    <row r="135" spans="1:4" ht="12.75">
      <c r="A135" s="23" t="s">
        <v>160</v>
      </c>
      <c r="B135" s="23" t="s">
        <v>1</v>
      </c>
      <c r="C135" s="23" t="s">
        <v>1</v>
      </c>
      <c r="D135" s="23" t="s">
        <v>1</v>
      </c>
    </row>
    <row r="136" spans="1:4" ht="12.75">
      <c r="A136" s="21" t="s">
        <v>1</v>
      </c>
      <c r="B136" s="21" t="s">
        <v>37</v>
      </c>
      <c r="C136" s="22">
        <v>1203</v>
      </c>
      <c r="D136" s="22">
        <v>200</v>
      </c>
    </row>
    <row r="137" spans="1:4" ht="12.75">
      <c r="A137" s="24" t="s">
        <v>1</v>
      </c>
      <c r="B137" s="24" t="s">
        <v>138</v>
      </c>
      <c r="C137" s="26">
        <f>1203</f>
        <v>1203</v>
      </c>
      <c r="D137" s="26">
        <f>200</f>
        <v>200</v>
      </c>
    </row>
    <row r="138" spans="1:4" ht="12.75">
      <c r="A138" s="23" t="s">
        <v>161</v>
      </c>
      <c r="B138" s="23" t="s">
        <v>1</v>
      </c>
      <c r="C138" s="23" t="s">
        <v>1</v>
      </c>
      <c r="D138" s="23" t="s">
        <v>1</v>
      </c>
    </row>
    <row r="139" spans="1:4" ht="12.75">
      <c r="A139" s="21" t="s">
        <v>1</v>
      </c>
      <c r="B139" s="21" t="s">
        <v>43</v>
      </c>
      <c r="C139" s="22">
        <v>1444</v>
      </c>
      <c r="D139" s="22">
        <v>356</v>
      </c>
    </row>
    <row r="140" spans="1:4" ht="12.75">
      <c r="A140" s="21" t="s">
        <v>1</v>
      </c>
      <c r="B140" s="21" t="s">
        <v>94</v>
      </c>
      <c r="C140" s="22">
        <v>10246</v>
      </c>
      <c r="D140" s="22">
        <v>1025</v>
      </c>
    </row>
    <row r="141" spans="1:4" ht="12.75">
      <c r="A141" s="21" t="s">
        <v>1</v>
      </c>
      <c r="B141" s="21" t="s">
        <v>114</v>
      </c>
      <c r="C141" s="22">
        <v>1865</v>
      </c>
      <c r="D141" s="22">
        <v>207</v>
      </c>
    </row>
    <row r="142" spans="1:4" ht="12.75">
      <c r="A142" s="21" t="s">
        <v>1</v>
      </c>
      <c r="B142" s="21" t="s">
        <v>127</v>
      </c>
      <c r="C142" s="22">
        <v>14841</v>
      </c>
      <c r="D142" s="22">
        <v>681</v>
      </c>
    </row>
    <row r="143" spans="1:4" ht="12.75">
      <c r="A143" s="21" t="s">
        <v>1</v>
      </c>
      <c r="B143" s="21" t="s">
        <v>131</v>
      </c>
      <c r="C143" s="22">
        <v>11433</v>
      </c>
      <c r="D143" s="22">
        <v>2597</v>
      </c>
    </row>
    <row r="144" spans="1:4" ht="12.75">
      <c r="A144" s="21" t="s">
        <v>1</v>
      </c>
      <c r="B144" s="21" t="s">
        <v>134</v>
      </c>
      <c r="C144" s="22">
        <v>12507</v>
      </c>
      <c r="D144" s="22">
        <v>2045</v>
      </c>
    </row>
    <row r="145" spans="1:4" ht="12.75">
      <c r="A145" s="21" t="s">
        <v>1</v>
      </c>
      <c r="B145" s="21" t="s">
        <v>136</v>
      </c>
      <c r="C145" s="22">
        <v>11766</v>
      </c>
      <c r="D145" s="22">
        <v>3835</v>
      </c>
    </row>
    <row r="146" spans="1:4" ht="12.75">
      <c r="A146" s="24" t="s">
        <v>1</v>
      </c>
      <c r="B146" s="24" t="s">
        <v>138</v>
      </c>
      <c r="C146" s="26">
        <f>64102</f>
        <v>64102</v>
      </c>
      <c r="D146" s="26">
        <f>10746</f>
        <v>10746</v>
      </c>
    </row>
    <row r="147" spans="1:4" ht="12.75">
      <c r="A147" s="25" t="s">
        <v>1</v>
      </c>
      <c r="B147" s="25" t="s">
        <v>196</v>
      </c>
      <c r="C147" s="27">
        <f>351659</f>
        <v>351659</v>
      </c>
      <c r="D147" s="27">
        <f>298692</f>
        <v>298692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Bordi</dc:creator>
  <cp:keywords/>
  <dc:description/>
  <cp:lastModifiedBy>Alberto Bordi</cp:lastModifiedBy>
  <dcterms:modified xsi:type="dcterms:W3CDTF">2015-02-12T10:50:05Z</dcterms:modified>
  <cp:category/>
  <cp:version/>
  <cp:contentType/>
  <cp:contentStatus/>
</cp:coreProperties>
</file>